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30686d048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d63dc82c140244fe"/>
    <x:sheet xmlns:r="http://schemas.openxmlformats.org/officeDocument/2006/relationships" name="Assumptions" sheetId="2" r:id="R14bcfac96381435e"/>
    <x:sheet xmlns:r="http://schemas.openxmlformats.org/officeDocument/2006/relationships" name="Country Build" sheetId="3" r:id="R6ec477e374794142"/>
    <x:sheet xmlns:r="http://schemas.openxmlformats.org/officeDocument/2006/relationships" name="Commercial Capacity" sheetId="4" r:id="R1523946c671347a5"/>
    <x:sheet xmlns:r="http://schemas.openxmlformats.org/officeDocument/2006/relationships" name="Country Inputs" sheetId="5" r:id="Rffe2c7cd52164fa0"/>
    <x:sheet xmlns:r="http://schemas.openxmlformats.org/officeDocument/2006/relationships" name="Public Sources" sheetId="6" r:id="R4a271dc8541b45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"/>
    <x:numFmt numFmtId="201" formatCode="#,##0"/>
    <x:numFmt numFmtId="202" formatCode="0"/>
    <x:numFmt numFmtId="203" formatCode="&quot;$&quot;#,##0"/>
    <x:numFmt numFmtId="204" formatCode="0.0"/>
  </x:numFmts>
  <x:fonts count="8">
    <x:font>
      <x:sz val="11"/>
      <x:name val="Carlito"/>
    </x:font>
    <x:font>
      <x:sz val="10"/>
      <x:color rgb="FF192B3A"/>
      <x:name val="Arial"/>
    </x:font>
    <x:font>
      <x:b/>
      <x:sz val="15"/>
      <x:color rgb="FF17283B"/>
      <x:name val="Arial"/>
    </x:font>
    <x:font>
      <x:i/>
      <x:sz val="10"/>
      <x:color rgb="FF596575"/>
      <x:name val="Arial"/>
    </x:font>
    <x:font>
      <x:b/>
      <x:sz val="10"/>
      <x:color rgb="FFFFFFFF"/>
      <x:name val="Arial"/>
    </x:font>
    <x:font>
      <x:sz val="10"/>
      <x:color rgb="FF1A56B4"/>
      <x:name val="Arial"/>
    </x:font>
    <x:font>
      <x:sz val="10"/>
      <x:color rgb="FF287442"/>
      <x:name val="Arial"/>
    </x:font>
    <x:font>
      <x:b/>
      <x:sz val="10"/>
      <x:color rgb="FF192B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E9EDF2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52677D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 applyAlignment="1">
      <x:alignment vertical="center"/>
    </x:xf>
    <x:xf numFmtId="201" fontId="7" fillId="3" borderId="1" xfId="0" applyNumberFormat="1" applyFont="1" applyFill="1" applyBorder="1" applyAlignment="1">
      <x:alignment vertical="center"/>
    </x:xf>
    <x:xf numFmtId="203" fontId="7" fillId="3" borderId="1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5b92d882d4f7f" /><Relationship Type="http://schemas.openxmlformats.org/officeDocument/2006/relationships/theme" Target="/xl/theme/theme1.xml" Id="Rcb80739e87524be0" /><Relationship Type="http://schemas.openxmlformats.org/officeDocument/2006/relationships/sharedStrings" Target="/xl/sharedStrings.xml" Id="R4770db07f7f34d33" /><Relationship Type="http://schemas.openxmlformats.org/officeDocument/2006/relationships/worksheet" Target="/xl/worksheets/sheet1.xml" Id="Rd63dc82c140244fe" /><Relationship Type="http://schemas.openxmlformats.org/officeDocument/2006/relationships/worksheet" Target="/xl/worksheets/sheet2.xml" Id="R14bcfac96381435e" /><Relationship Type="http://schemas.openxmlformats.org/officeDocument/2006/relationships/worksheet" Target="/xl/worksheets/sheet3.xml" Id="R6ec477e374794142" /><Relationship Type="http://schemas.openxmlformats.org/officeDocument/2006/relationships/worksheet" Target="/xl/worksheets/sheet4.xml" Id="R1523946c671347a5" /><Relationship Type="http://schemas.openxmlformats.org/officeDocument/2006/relationships/worksheet" Target="/xl/worksheets/sheet5.xml" Id="Rffe2c7cd52164fa0" /><Relationship Type="http://schemas.openxmlformats.org/officeDocument/2006/relationships/worksheet" Target="/xl/worksheets/sheet6.xml" Id="R4a271dc8541b45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B53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23" customHeight="1">
      <x:c r="A2" s="3" t="str">
        <x:v>Covered market scenarios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 ht="23" customHeight="1">
      <x:c r="A3" s="4" t="str">
        <x:v>USD annual software opportunity. Mixed-vintage stocks; allocation and prices unvalidated. Exclusions applied through assumptions.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38" customHeight="1">
      <x:c r="A5" s="8" t="str">
        <x:v>Geography</x:v>
      </x:c>
      <x:c r="B5" s="8" t="str">
        <x:v>Covered reported rooms</x:v>
      </x:c>
      <x:c r="C5" s="8" t="str">
        <x:v>Modeled properties Base</x:v>
      </x:c>
      <x:c r="D5" s="8" t="str">
        <x:v>Buyer equivalents Base</x:v>
      </x:c>
      <x:c r="E5" s="8" t="str">
        <x:v>Low ARR USD</x:v>
      </x:c>
      <x:c r="F5" s="8" t="str">
        <x:v>Base ARR USD</x:v>
      </x:c>
      <x:c r="G5" s="8" t="str">
        <x:v>High ARR USD</x:v>
      </x:c>
      <x:c r="H5" s="8" t="str">
        <x:v>Unquantified areas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3" customHeight="1">
      <x:c r="A6" s="2" t="str">
        <x:v>United States</x:v>
      </x:c>
      <x:c r="B6" s="12" t="n">
        <x:f>SUMIFS('Country Inputs'!$F$6:$F$255,'Country Inputs'!$C$6:$C$255,A6,'Country Inputs'!$D$6:$D$255,"Quantified")</x:f>
        <x:v>5700000</x:v>
      </x:c>
      <x:c r="C6" s="12" t="n">
        <x:f>IF(COUNTIFS('Country Build'!$C$6:$C$479,A6,'Country Build'!$D$6:$D$479,"Base",'Country Build'!$K$6:$K$479,"Missing input")+COUNTIFS('Country Build'!$C$6:$C$479,A6,'Country Build'!$D$6:$D$479,"Base",'Country Build'!$K$6:$K$479,"Missing price input")&gt;0,"Missing input",SUMIFS('Country Build'!$K$6:$K$479,'Country Build'!$C$6:$C$479,A6,'Country Build'!$D$6:$D$479,"Base"))</x:f>
        <x:v>3627.272727272728</x:v>
      </x:c>
      <x:c r="D6" s="12" t="n">
        <x:f>IF(COUNTIFS('Country Build'!$C$6:$C$479,A6,'Country Build'!$D$6:$D$479,"Base",'Country Build'!$M$6:$M$479,"Missing input")+COUNTIFS('Country Build'!$C$6:$C$479,A6,'Country Build'!$D$6:$D$479,"Base",'Country Build'!$M$6:$M$479,"Missing price input")&gt;0,"Missing input",SUMIFS('Country Build'!$M$6:$M$479,'Country Build'!$C$6:$C$479,A6,'Country Build'!$D$6:$D$479,"Base"))</x:f>
        <x:v>518.1818181818182</x:v>
      </x:c>
      <x:c r="E6" s="16" t="n">
        <x:f>IF(COUNTIFS('Country Build'!$C$6:$C$479,A6,'Country Build'!$D$6:$D$479,"Low",'Country Build'!$Q$6:$Q$479,"Missing input")+COUNTIFS('Country Build'!$C$6:$C$479,A6,'Country Build'!$D$6:$D$479,"Low",'Country Build'!$Q$6:$Q$479,"Missing price input")&gt;0,"Missing input",SUMIFS('Country Build'!$Q$6:$Q$479,'Country Build'!$C$6:$C$479,A6,'Country Build'!$D$6:$D$479,"Low"))</x:f>
        <x:v>7496640.000000002</x:v>
      </x:c>
      <x:c r="F6" s="16" t="n">
        <x:f>IF(COUNTIFS('Country Build'!$C$6:$C$479,A6,'Country Build'!$D$6:$D$479,"Base",'Country Build'!$Q$6:$Q$479,"Missing input")+COUNTIFS('Country Build'!$C$6:$C$479,A6,'Country Build'!$D$6:$D$479,"Base",'Country Build'!$Q$6:$Q$479,"Missing price input")&gt;0,"Missing input",SUMIFS('Country Build'!$Q$6:$Q$479,'Country Build'!$C$6:$C$479,A6,'Country Build'!$D$6:$D$479,"Base"))</x:f>
        <x:v>34075636.363636374</x:v>
      </x:c>
      <x:c r="G6" s="16" t="n">
        <x:f>IF(COUNTIFS('Country Build'!$C$6:$C$479,A6,'Country Build'!$D$6:$D$479,"High",'Country Build'!$Q$6:$Q$479,"Missing input")+COUNTIFS('Country Build'!$C$6:$C$479,A6,'Country Build'!$D$6:$D$479,"High",'Country Build'!$Q$6:$Q$479,"Missing price input")&gt;0,"Missing input",SUMIFS('Country Build'!$Q$6:$Q$479,'Country Build'!$C$6:$C$479,A6,'Country Build'!$D$6:$D$479,"High"))</x:f>
        <x:v>105147677.92207792</x:v>
      </x:c>
      <x:c r="H6" s="12" t="n">
        <x:f>COUNTIFS('Country Inputs'!$C$6:$C$255,A6,'Country Inputs'!$D$6:$D$255,"Unquantified: no room observation")+COUNTIFS('Country Inputs'!$C$6:$C$255,A6,'Country Inputs'!$D$6:$D$255,"Unquantified: stale pre-2019 stock")</x:f>
        <x:v>0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23" customHeight="1">
      <x:c r="A7" s="2" t="str">
        <x:v>Canada</x:v>
      </x:c>
      <x:c r="B7" s="12" t="n">
        <x:f>SUMIFS('Country Inputs'!$F$6:$F$255,'Country Inputs'!$C$6:$C$255,A7,'Country Inputs'!$D$6:$D$255,"Quantified")</x:f>
        <x:v>477378</x:v>
      </x:c>
      <x:c r="C7" s="12" t="n">
        <x:f>IF(COUNTIFS('Country Build'!$C$6:$C$479,A7,'Country Build'!$D$6:$D$479,"Base",'Country Build'!$K$6:$K$479,"Missing input")+COUNTIFS('Country Build'!$C$6:$C$479,A7,'Country Build'!$D$6:$D$479,"Base",'Country Build'!$K$6:$K$479,"Missing price input")&gt;0,"Missing input",SUMIFS('Country Build'!$K$6:$K$479,'Country Build'!$C$6:$C$479,A7,'Country Build'!$D$6:$D$479,"Base"))</x:f>
        <x:v>729.3275000000001</x:v>
      </x:c>
      <x:c r="D7" s="12" t="n">
        <x:f>IF(COUNTIFS('Country Build'!$C$6:$C$479,A7,'Country Build'!$D$6:$D$479,"Base",'Country Build'!$M$6:$M$479,"Missing input")+COUNTIFS('Country Build'!$C$6:$C$479,A7,'Country Build'!$D$6:$D$479,"Base",'Country Build'!$M$6:$M$479,"Missing price input")&gt;0,"Missing input",SUMIFS('Country Build'!$M$6:$M$479,'Country Build'!$C$6:$C$479,A7,'Country Build'!$D$6:$D$479,"Base"))</x:f>
        <x:v>104.18964285714287</x:v>
      </x:c>
      <x:c r="E7" s="16" t="n">
        <x:f>IF(COUNTIFS('Country Build'!$C$6:$C$479,A7,'Country Build'!$D$6:$D$479,"Low",'Country Build'!$Q$6:$Q$479,"Missing input")+COUNTIFS('Country Build'!$C$6:$C$479,A7,'Country Build'!$D$6:$D$479,"Low",'Country Build'!$Q$6:$Q$479,"Missing price input")&gt;0,"Missing input",SUMIFS('Country Build'!$Q$6:$Q$479,'Country Build'!$C$6:$C$479,A7,'Country Build'!$D$6:$D$479,"Low"))</x:f>
        <x:v>1342114.1485714286</x:v>
      </x:c>
      <x:c r="F7" s="16" t="n">
        <x:f>IF(COUNTIFS('Country Build'!$C$6:$C$479,A7,'Country Build'!$D$6:$D$479,"Base",'Country Build'!$Q$6:$Q$479,"Missing input")+COUNTIFS('Country Build'!$C$6:$C$479,A7,'Country Build'!$D$6:$D$479,"Base",'Country Build'!$Q$6:$Q$479,"Missing price input")&gt;0,"Missing input",SUMIFS('Country Build'!$Q$6:$Q$479,'Country Build'!$C$6:$C$479,A7,'Country Build'!$D$6:$D$479,"Base"))</x:f>
        <x:v>6151356.514285715</x:v>
      </x:c>
      <x:c r="G7" s="16" t="n">
        <x:f>IF(COUNTIFS('Country Build'!$C$6:$C$479,A7,'Country Build'!$D$6:$D$479,"High",'Country Build'!$Q$6:$Q$479,"Missing input")+COUNTIFS('Country Build'!$C$6:$C$479,A7,'Country Build'!$D$6:$D$479,"High",'Country Build'!$Q$6:$Q$479,"Missing price input")&gt;0,"Missing input",SUMIFS('Country Build'!$Q$6:$Q$479,'Country Build'!$C$6:$C$479,A7,'Country Build'!$D$6:$D$479,"High"))</x:f>
        <x:v>18789598.08</x:v>
      </x:c>
      <x:c r="H7" s="12" t="n">
        <x:f>COUNTIFS('Country Inputs'!$C$6:$C$255,A7,'Country Inputs'!$D$6:$D$255,"Unquantified: no room observation")+COUNTIFS('Country Inputs'!$C$6:$C$255,A7,'Country Inputs'!$D$6:$D$255,"Unquantified: stale pre-2019 stock")</x:f>
        <x:v>0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</x:row>
    <x:row r="8" ht="23" customHeight="1">
      <x:c r="A8" s="2" t="str">
        <x:v>Australia</x:v>
      </x:c>
      <x:c r="B8" s="12" t="n">
        <x:f>SUMIFS('Country Inputs'!$F$6:$F$255,'Country Inputs'!$C$6:$C$255,A8,'Country Inputs'!$D$6:$D$255,"Quantified")</x:f>
        <x:v>340662</x:v>
      </x:c>
      <x:c r="C8" s="12" t="n">
        <x:f>IF(COUNTIFS('Country Build'!$C$6:$C$479,A8,'Country Build'!$D$6:$D$479,"Base",'Country Build'!$K$6:$K$479,"Missing input")+COUNTIFS('Country Build'!$C$6:$C$479,A8,'Country Build'!$D$6:$D$479,"Base",'Country Build'!$K$6:$K$479,"Missing price input")&gt;0,"Missing input",SUMIFS('Country Build'!$K$6:$K$479,'Country Build'!$C$6:$C$479,A8,'Country Build'!$D$6:$D$479,"Base"))</x:f>
        <x:v>500.97352941176473</x:v>
      </x:c>
      <x:c r="D8" s="12" t="n">
        <x:f>IF(COUNTIFS('Country Build'!$C$6:$C$479,A8,'Country Build'!$D$6:$D$479,"Base",'Country Build'!$M$6:$M$479,"Missing input")+COUNTIFS('Country Build'!$C$6:$C$479,A8,'Country Build'!$D$6:$D$479,"Base",'Country Build'!$M$6:$M$479,"Missing price input")&gt;0,"Missing input",SUMIFS('Country Build'!$M$6:$M$479,'Country Build'!$C$6:$C$479,A8,'Country Build'!$D$6:$D$479,"Base"))</x:f>
        <x:v>71.56764705882354</x:v>
      </x:c>
      <x:c r="E8" s="16" t="n">
        <x:f>IF(COUNTIFS('Country Build'!$C$6:$C$479,A8,'Country Build'!$D$6:$D$479,"Low",'Country Build'!$Q$6:$Q$479,"Missing input")+COUNTIFS('Country Build'!$C$6:$C$479,A8,'Country Build'!$D$6:$D$479,"Low",'Country Build'!$Q$6:$Q$479,"Missing price input")&gt;0,"Missing input",SUMIFS('Country Build'!$Q$6:$Q$479,'Country Build'!$C$6:$C$479,A8,'Country Build'!$D$6:$D$479,"Low"))</x:f>
        <x:v>862075.2494117646</x:v>
      </x:c>
      <x:c r="F8" s="16" t="n">
        <x:f>IF(COUNTIFS('Country Build'!$C$6:$C$479,A8,'Country Build'!$D$6:$D$479,"Base",'Country Build'!$Q$6:$Q$479,"Missing input")+COUNTIFS('Country Build'!$C$6:$C$479,A8,'Country Build'!$D$6:$D$479,"Base",'Country Build'!$Q$6:$Q$479,"Missing price input")&gt;0,"Missing input",SUMIFS('Country Build'!$Q$6:$Q$479,'Country Build'!$C$6:$C$479,A8,'Country Build'!$D$6:$D$479,"Base"))</x:f>
        <x:v>4105120.235294118</x:v>
      </x:c>
      <x:c r="G8" s="16" t="n">
        <x:f>IF(COUNTIFS('Country Build'!$C$6:$C$479,A8,'Country Build'!$D$6:$D$479,"High",'Country Build'!$Q$6:$Q$479,"Missing input")+COUNTIFS('Country Build'!$C$6:$C$479,A8,'Country Build'!$D$6:$D$479,"High",'Country Build'!$Q$6:$Q$479,"Missing price input")&gt;0,"Missing input",SUMIFS('Country Build'!$Q$6:$Q$479,'Country Build'!$C$6:$C$479,A8,'Country Build'!$D$6:$D$479,"High"))</x:f>
        <x:v>12807975.134117648</x:v>
      </x:c>
      <x:c r="H8" s="12" t="n">
        <x:f>COUNTIFS('Country Inputs'!$C$6:$C$255,A8,'Country Inputs'!$D$6:$D$255,"Unquantified: no room observation")+COUNTIFS('Country Inputs'!$C$6:$C$255,A8,'Country Inputs'!$D$6:$D$255,"Unquantified: stale pre-2019 stock")</x:f>
        <x:v>0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</x:row>
    <x:row r="9" ht="23" customHeight="1">
      <x:c r="A9" s="2" t="str">
        <x:v>Europe</x:v>
      </x:c>
      <x:c r="B9" s="12" t="n">
        <x:f>SUMIFS('Country Inputs'!$F$6:$F$255,'Country Inputs'!$C$6:$C$255,A9,'Country Inputs'!$D$6:$D$255,"Quantified")</x:f>
        <x:v>8266236</x:v>
      </x:c>
      <x:c r="C9" s="12" t="n">
        <x:f>IF(COUNTIFS('Country Build'!$C$6:$C$479,A9,'Country Build'!$D$6:$D$479,"Base",'Country Build'!$K$6:$K$479,"Missing input")+COUNTIFS('Country Build'!$C$6:$C$479,A9,'Country Build'!$D$6:$D$479,"Base",'Country Build'!$K$6:$K$479,"Missing price input")&gt;0,"Missing input",SUMIFS('Country Build'!$K$6:$K$479,'Country Build'!$C$6:$C$479,A9,'Country Build'!$D$6:$D$479,"Base"))</x:f>
        <x:v>11677.611162500005</x:v>
      </x:c>
      <x:c r="D9" s="12" t="n">
        <x:f>IF(COUNTIFS('Country Build'!$C$6:$C$479,A9,'Country Build'!$D$6:$D$479,"Base",'Country Build'!$M$6:$M$479,"Missing input")+COUNTIFS('Country Build'!$C$6:$C$479,A9,'Country Build'!$D$6:$D$479,"Base",'Country Build'!$M$6:$M$479,"Missing price input")&gt;0,"Missing input",SUMIFS('Country Build'!$M$6:$M$479,'Country Build'!$C$6:$C$479,A9,'Country Build'!$D$6:$D$479,"Base"))</x:f>
        <x:v>1668.230166071429</x:v>
      </x:c>
      <x:c r="E9" s="16" t="n">
        <x:f>IF(COUNTIFS('Country Build'!$C$6:$C$479,A9,'Country Build'!$D$6:$D$479,"Low",'Country Build'!$Q$6:$Q$479,"Missing input")+COUNTIFS('Country Build'!$C$6:$C$479,A9,'Country Build'!$D$6:$D$479,"Low",'Country Build'!$Q$6:$Q$479,"Missing price input")&gt;0,"Missing input",SUMIFS('Country Build'!$Q$6:$Q$479,'Country Build'!$C$6:$C$479,A9,'Country Build'!$D$6:$D$479,"Low"))</x:f>
        <x:v>20631035.629714288</x:v>
      </x:c>
      <x:c r="F9" s="16" t="n">
        <x:f>IF(COUNTIFS('Country Build'!$C$6:$C$479,A9,'Country Build'!$D$6:$D$479,"Base",'Country Build'!$Q$6:$Q$479,"Missing input")+COUNTIFS('Country Build'!$C$6:$C$479,A9,'Country Build'!$D$6:$D$479,"Base",'Country Build'!$Q$6:$Q$479,"Missing price input")&gt;0,"Missing input",SUMIFS('Country Build'!$Q$6:$Q$479,'Country Build'!$C$6:$C$479,A9,'Country Build'!$D$6:$D$479,"Base"))</x:f>
        <x:v>92887055.64685716</x:v>
      </x:c>
      <x:c r="G9" s="16" t="n">
        <x:f>IF(COUNTIFS('Country Build'!$C$6:$C$479,A9,'Country Build'!$D$6:$D$479,"High",'Country Build'!$Q$6:$Q$479,"Missing input")+COUNTIFS('Country Build'!$C$6:$C$479,A9,'Country Build'!$D$6:$D$479,"High",'Country Build'!$Q$6:$Q$479,"Missing price input")&gt;0,"Missing input",SUMIFS('Country Build'!$Q$6:$Q$479,'Country Build'!$C$6:$C$479,A9,'Country Build'!$D$6:$D$479,"High"))</x:f>
        <x:v>255716048.13942868</x:v>
      </x:c>
      <x:c r="H9" s="12" t="n">
        <x:f>COUNTIFS('Country Inputs'!$C$6:$C$255,A9,'Country Inputs'!$D$6:$D$255,"Unquantified: no room observation")+COUNTIFS('Country Inputs'!$C$6:$C$255,A9,'Country Inputs'!$D$6:$D$255,"Unquantified: stale pre-2019 stock")</x:f>
        <x:v>9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</x:row>
    <x:row r="10" ht="23" customHeight="1">
      <x:c r="A10" s="2" t="str">
        <x:v>Middle East</x:v>
      </x:c>
      <x:c r="B10" s="12" t="n">
        <x:f>SUMIFS('Country Inputs'!$F$6:$F$255,'Country Inputs'!$C$6:$C$255,A10,'Country Inputs'!$D$6:$D$255,"Quantified")</x:f>
        <x:v>1208804</x:v>
      </x:c>
      <x:c r="C10" s="12" t="n">
        <x:f>IF(COUNTIFS('Country Build'!$C$6:$C$479,A10,'Country Build'!$D$6:$D$479,"Base",'Country Build'!$K$6:$K$479,"Missing input")+COUNTIFS('Country Build'!$C$6:$C$479,A10,'Country Build'!$D$6:$D$479,"Base",'Country Build'!$K$6:$K$479,"Missing price input")&gt;0,"Missing input",SUMIFS('Country Build'!$K$6:$K$479,'Country Build'!$C$6:$C$479,A10,'Country Build'!$D$6:$D$479,"Base"))</x:f>
        <x:v>1136.5876666666666</x:v>
      </x:c>
      <x:c r="D10" s="12" t="n">
        <x:f>IF(COUNTIFS('Country Build'!$C$6:$C$479,A10,'Country Build'!$D$6:$D$479,"Base",'Country Build'!$M$6:$M$479,"Missing input")+COUNTIFS('Country Build'!$C$6:$C$479,A10,'Country Build'!$D$6:$D$479,"Base",'Country Build'!$M$6:$M$479,"Missing price input")&gt;0,"Missing input",SUMIFS('Country Build'!$M$6:$M$479,'Country Build'!$C$6:$C$479,A10,'Country Build'!$D$6:$D$479,"Base"))</x:f>
        <x:v>162.36966666666666</x:v>
      </x:c>
      <x:c r="E10" s="16" t="n">
        <x:f>IF(COUNTIFS('Country Build'!$C$6:$C$479,A10,'Country Build'!$D$6:$D$479,"Low",'Country Build'!$Q$6:$Q$479,"Missing input")+COUNTIFS('Country Build'!$C$6:$C$479,A10,'Country Build'!$D$6:$D$479,"Low",'Country Build'!$Q$6:$Q$479,"Missing price input")&gt;0,"Missing input",SUMIFS('Country Build'!$Q$6:$Q$479,'Country Build'!$C$6:$C$479,A10,'Country Build'!$D$6:$D$479,"Low"))</x:f>
        <x:v>2251315.5342857144</x:v>
      </x:c>
      <x:c r="F10" s="16" t="n">
        <x:f>IF(COUNTIFS('Country Build'!$C$6:$C$479,A10,'Country Build'!$D$6:$D$479,"Base",'Country Build'!$Q$6:$Q$479,"Missing input")+COUNTIFS('Country Build'!$C$6:$C$479,A10,'Country Build'!$D$6:$D$479,"Base",'Country Build'!$Q$6:$Q$479,"Missing price input")&gt;0,"Missing input",SUMIFS('Country Build'!$Q$6:$Q$479,'Country Build'!$C$6:$C$479,A10,'Country Build'!$D$6:$D$479,"Base"))</x:f>
        <x:v>12859677.599999998</x:v>
      </x:c>
      <x:c r="G10" s="16" t="n">
        <x:f>IF(COUNTIFS('Country Build'!$C$6:$C$479,A10,'Country Build'!$D$6:$D$479,"High",'Country Build'!$Q$6:$Q$479,"Missing input")+COUNTIFS('Country Build'!$C$6:$C$479,A10,'Country Build'!$D$6:$D$479,"High",'Country Build'!$Q$6:$Q$479,"Missing price input")&gt;0,"Missing input",SUMIFS('Country Build'!$Q$6:$Q$479,'Country Build'!$C$6:$C$479,A10,'Country Build'!$D$6:$D$479,"High"))</x:f>
        <x:v>42840587.36571428</x:v>
      </x:c>
      <x:c r="H10" s="12" t="n">
        <x:f>COUNTIFS('Country Inputs'!$C$6:$C$255,A10,'Country Inputs'!$D$6:$D$255,"Unquantified: no room observation")+COUNTIFS('Country Inputs'!$C$6:$C$255,A10,'Country Inputs'!$D$6:$D$255,"Unquantified: stale pre-2019 stock")</x:f>
        <x:v>2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3" customHeight="1">
      <x:c r="A11" s="2" t="str">
        <x:v>LATAM and Caribbean</x:v>
      </x:c>
      <x:c r="B11" s="12" t="n">
        <x:f>SUMIFS('Country Inputs'!$F$6:$F$255,'Country Inputs'!$C$6:$C$255,A11,'Country Inputs'!$D$6:$D$255,"Quantified")</x:f>
        <x:v>3071678</x:v>
      </x:c>
      <x:c r="C11" s="12" t="n">
        <x:f>IF(COUNTIFS('Country Build'!$C$6:$C$479,A11,'Country Build'!$D$6:$D$479,"Base",'Country Build'!$K$6:$K$479,"Missing input")+COUNTIFS('Country Build'!$C$6:$C$479,A11,'Country Build'!$D$6:$D$479,"Base",'Country Build'!$K$6:$K$479,"Missing price input")&gt;0,"Missing input",SUMIFS('Country Build'!$K$6:$K$479,'Country Build'!$C$6:$C$479,A11,'Country Build'!$D$6:$D$479,"Base"))</x:f>
        <x:v>5451.98682142857</x:v>
      </x:c>
      <x:c r="D11" s="12" t="n">
        <x:f>IF(COUNTIFS('Country Build'!$C$6:$C$479,A11,'Country Build'!$D$6:$D$479,"Base",'Country Build'!$M$6:$M$479,"Missing input")+COUNTIFS('Country Build'!$C$6:$C$479,A11,'Country Build'!$D$6:$D$479,"Base",'Country Build'!$M$6:$M$479,"Missing price input")&gt;0,"Missing input",SUMIFS('Country Build'!$M$6:$M$479,'Country Build'!$C$6:$C$479,A11,'Country Build'!$D$6:$D$479,"Base"))</x:f>
        <x:v>778.8552602040817</x:v>
      </x:c>
      <x:c r="E11" s="16" t="n">
        <x:f>IF(COUNTIFS('Country Build'!$C$6:$C$479,A11,'Country Build'!$D$6:$D$479,"Low",'Country Build'!$Q$6:$Q$479,"Missing input")+COUNTIFS('Country Build'!$C$6:$C$479,A11,'Country Build'!$D$6:$D$479,"Low",'Country Build'!$Q$6:$Q$479,"Missing price input")&gt;0,"Missing input",SUMIFS('Country Build'!$Q$6:$Q$479,'Country Build'!$C$6:$C$479,A11,'Country Build'!$D$6:$D$479,"Low"))</x:f>
        <x:v>8267622.950204082</x:v>
      </x:c>
      <x:c r="F11" s="16" t="n">
        <x:f>IF(COUNTIFS('Country Build'!$C$6:$C$479,A11,'Country Build'!$D$6:$D$479,"Base",'Country Build'!$Q$6:$Q$479,"Missing input")+COUNTIFS('Country Build'!$C$6:$C$479,A11,'Country Build'!$D$6:$D$479,"Base",'Country Build'!$Q$6:$Q$479,"Missing price input")&gt;0,"Missing input",SUMIFS('Country Build'!$Q$6:$Q$479,'Country Build'!$C$6:$C$479,A11,'Country Build'!$D$6:$D$479,"Base"))</x:f>
        <x:v>40749707.21387754</x:v>
      </x:c>
      <x:c r="G11" s="16" t="n">
        <x:f>IF(COUNTIFS('Country Build'!$C$6:$C$479,A11,'Country Build'!$D$6:$D$479,"High",'Country Build'!$Q$6:$Q$479,"Missing input")+COUNTIFS('Country Build'!$C$6:$C$479,A11,'Country Build'!$D$6:$D$479,"High",'Country Build'!$Q$6:$Q$479,"Missing price input")&gt;0,"Missing input",SUMIFS('Country Build'!$Q$6:$Q$479,'Country Build'!$C$6:$C$479,A11,'Country Build'!$D$6:$D$479,"High"))</x:f>
        <x:v>120836293.44979592</x:v>
      </x:c>
      <x:c r="H11" s="12" t="n">
        <x:f>COUNTIFS('Country Inputs'!$C$6:$C$255,A11,'Country Inputs'!$D$6:$D$255,"Unquantified: no room observation")+COUNTIFS('Country Inputs'!$C$6:$C$255,A11,'Country Inputs'!$D$6:$D$255,"Unquantified: stale pre-2019 stock")</x:f>
        <x:v>17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3" customHeight="1">
      <x:c r="A12" s="2" t="str">
        <x:v>Africa</x:v>
      </x:c>
      <x:c r="B12" s="12" t="n">
        <x:f>SUMIFS('Country Inputs'!$F$6:$F$255,'Country Inputs'!$C$6:$C$255,A12,'Country Inputs'!$D$6:$D$255,"Quantified")</x:f>
        <x:v>1258754.221</x:v>
      </x:c>
      <x:c r="C12" s="12" t="n">
        <x:f>IF(COUNTIFS('Country Build'!$C$6:$C$479,A12,'Country Build'!$D$6:$D$479,"Base",'Country Build'!$K$6:$K$479,"Missing input")+COUNTIFS('Country Build'!$C$6:$C$479,A12,'Country Build'!$D$6:$D$479,"Base",'Country Build'!$K$6:$K$479,"Missing price input")&gt;0,"Missing input",SUMIFS('Country Build'!$K$6:$K$479,'Country Build'!$C$6:$C$479,A12,'Country Build'!$D$6:$D$479,"Base"))</x:f>
        <x:v>1402.6118462571428</x:v>
      </x:c>
      <x:c r="D12" s="12" t="n">
        <x:f>IF(COUNTIFS('Country Build'!$C$6:$C$479,A12,'Country Build'!$D$6:$D$479,"Base",'Country Build'!$M$6:$M$479,"Missing input")+COUNTIFS('Country Build'!$C$6:$C$479,A12,'Country Build'!$D$6:$D$479,"Base",'Country Build'!$M$6:$M$479,"Missing price input")&gt;0,"Missing input",SUMIFS('Country Build'!$M$6:$M$479,'Country Build'!$C$6:$C$479,A12,'Country Build'!$D$6:$D$479,"Base"))</x:f>
        <x:v>200.3731208938775</x:v>
      </x:c>
      <x:c r="E12" s="16" t="n">
        <x:f>IF(COUNTIFS('Country Build'!$C$6:$C$479,A12,'Country Build'!$D$6:$D$479,"Low",'Country Build'!$Q$6:$Q$479,"Missing input")+COUNTIFS('Country Build'!$C$6:$C$479,A12,'Country Build'!$D$6:$D$479,"Low",'Country Build'!$Q$6:$Q$479,"Missing price input")&gt;0,"Missing input",SUMIFS('Country Build'!$Q$6:$Q$479,'Country Build'!$C$6:$C$479,A12,'Country Build'!$D$6:$D$479,"Low"))</x:f>
        <x:v>1512046.3968991837</x:v>
      </x:c>
      <x:c r="F12" s="16" t="n">
        <x:f>IF(COUNTIFS('Country Build'!$C$6:$C$479,A12,'Country Build'!$D$6:$D$479,"Base",'Country Build'!$Q$6:$Q$479,"Missing input")+COUNTIFS('Country Build'!$C$6:$C$479,A12,'Country Build'!$D$6:$D$479,"Base",'Country Build'!$Q$6:$Q$479,"Missing price input")&gt;0,"Missing input",SUMIFS('Country Build'!$Q$6:$Q$479,'Country Build'!$C$6:$C$479,A12,'Country Build'!$D$6:$D$479,"Base"))</x:f>
        <x:v>10483521.685167672</x:v>
      </x:c>
      <x:c r="G12" s="16" t="n">
        <x:f>IF(COUNTIFS('Country Build'!$C$6:$C$479,A12,'Country Build'!$D$6:$D$479,"High",'Country Build'!$Q$6:$Q$479,"Missing input")+COUNTIFS('Country Build'!$C$6:$C$479,A12,'Country Build'!$D$6:$D$479,"High",'Country Build'!$Q$6:$Q$479,"Missing price input")&gt;0,"Missing input",SUMIFS('Country Build'!$Q$6:$Q$479,'Country Build'!$C$6:$C$479,A12,'Country Build'!$D$6:$D$479,"High"))</x:f>
        <x:v>40321237.25064491</x:v>
      </x:c>
      <x:c r="H12" s="12" t="n">
        <x:f>COUNTIFS('Country Inputs'!$C$6:$C$255,A12,'Country Inputs'!$D$6:$D$255,"Unquantified: no room observation")+COUNTIFS('Country Inputs'!$C$6:$C$255,A12,'Country Inputs'!$D$6:$D$255,"Unquantified: stale pre-2019 stock")</x:f>
        <x:v>27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3" customHeight="1">
      <x:c r="A13" s="2" t="str">
        <x:v>Rest of Asia</x:v>
      </x:c>
      <x:c r="B13" s="12" t="n">
        <x:f>SUMIFS('Country Inputs'!$F$6:$F$255,'Country Inputs'!$C$6:$C$255,A13,'Country Inputs'!$D$6:$D$255,"Quantified")</x:f>
        <x:v>8448965.21699438</x:v>
      </x:c>
      <x:c r="C13" s="12" t="n">
        <x:f>IF(COUNTIFS('Country Build'!$C$6:$C$479,A13,'Country Build'!$D$6:$D$479,"Base",'Country Build'!$K$6:$K$479,"Missing input")+COUNTIFS('Country Build'!$C$6:$C$479,A13,'Country Build'!$D$6:$D$479,"Base",'Country Build'!$K$6:$K$479,"Missing price input")&gt;0,"Missing input",SUMIFS('Country Build'!$K$6:$K$479,'Country Build'!$C$6:$C$479,A13,'Country Build'!$D$6:$D$479,"Base"))</x:f>
        <x:v>7160.710465928617</x:v>
      </x:c>
      <x:c r="D13" s="12" t="n">
        <x:f>IF(COUNTIFS('Country Build'!$C$6:$C$479,A13,'Country Build'!$D$6:$D$479,"Base",'Country Build'!$M$6:$M$479,"Missing input")+COUNTIFS('Country Build'!$C$6:$C$479,A13,'Country Build'!$D$6:$D$479,"Base",'Country Build'!$M$6:$M$479,"Missing price input")&gt;0,"Missing input",SUMIFS('Country Build'!$M$6:$M$479,'Country Build'!$C$6:$C$479,A13,'Country Build'!$D$6:$D$479,"Base"))</x:f>
        <x:v>1022.9586379898027</x:v>
      </x:c>
      <x:c r="E13" s="16" t="n">
        <x:f>IF(COUNTIFS('Country Build'!$C$6:$C$479,A13,'Country Build'!$D$6:$D$479,"Low",'Country Build'!$Q$6:$Q$479,"Missing input")+COUNTIFS('Country Build'!$C$6:$C$479,A13,'Country Build'!$D$6:$D$479,"Low",'Country Build'!$Q$6:$Q$479,"Missing price input")&gt;0,"Missing input",SUMIFS('Country Build'!$Q$6:$Q$479,'Country Build'!$C$6:$C$479,A13,'Country Build'!$D$6:$D$479,"Low"))</x:f>
        <x:v>10607486.761877304</x:v>
      </x:c>
      <x:c r="F13" s="16" t="n">
        <x:f>IF(COUNTIFS('Country Build'!$C$6:$C$479,A13,'Country Build'!$D$6:$D$479,"Base",'Country Build'!$Q$6:$Q$479,"Missing input")+COUNTIFS('Country Build'!$C$6:$C$479,A13,'Country Build'!$D$6:$D$479,"Base",'Country Build'!$Q$6:$Q$479,"Missing price input")&gt;0,"Missing input",SUMIFS('Country Build'!$Q$6:$Q$479,'Country Build'!$C$6:$C$479,A13,'Country Build'!$D$6:$D$479,"Base"))</x:f>
        <x:v>58676907.47509508</x:v>
      </x:c>
      <x:c r="G13" s="16" t="n">
        <x:f>IF(COUNTIFS('Country Build'!$C$6:$C$479,A13,'Country Build'!$D$6:$D$479,"High",'Country Build'!$Q$6:$Q$479,"Missing input")+COUNTIFS('Country Build'!$C$6:$C$479,A13,'Country Build'!$D$6:$D$479,"High",'Country Build'!$Q$6:$Q$479,"Missing price input")&gt;0,"Missing input",SUMIFS('Country Build'!$Q$6:$Q$479,'Country Build'!$C$6:$C$479,A13,'Country Build'!$D$6:$D$479,"High"))</x:f>
        <x:v>185489681.8365629</x:v>
      </x:c>
      <x:c r="H13" s="12" t="n">
        <x:f>COUNTIFS('Country Inputs'!$C$6:$C$255,A13,'Country Inputs'!$D$6:$D$255,"Unquantified: no room observation")+COUNTIFS('Country Inputs'!$C$6:$C$255,A13,'Country Inputs'!$D$6:$D$255,"Unquantified: stale pre-2019 stock")</x:f>
        <x:v>9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3" customHeight="1">
      <x:c r="A14" s="2" t="str">
        <x:v>Rest of Oceania</x:v>
      </x:c>
      <x:c r="B14" s="12" t="n">
        <x:f>SUMIFS('Country Inputs'!$F$6:$F$255,'Country Inputs'!$C$6:$C$255,A14,'Country Inputs'!$D$6:$D$255,"Quantified")</x:f>
        <x:v>106673</x:v>
      </x:c>
      <x:c r="C14" s="12" t="n">
        <x:f>IF(COUNTIFS('Country Build'!$C$6:$C$479,A14,'Country Build'!$D$6:$D$479,"Base",'Country Build'!$K$6:$K$479,"Missing input")+COUNTIFS('Country Build'!$C$6:$C$479,A14,'Country Build'!$D$6:$D$479,"Base",'Country Build'!$K$6:$K$479,"Missing price input")&gt;0,"Missing input",SUMIFS('Country Build'!$K$6:$K$479,'Country Build'!$C$6:$C$479,A14,'Country Build'!$D$6:$D$479,"Base"))</x:f>
        <x:v>231.12483333333333</x:v>
      </x:c>
      <x:c r="D14" s="12" t="n">
        <x:f>IF(COUNTIFS('Country Build'!$C$6:$C$479,A14,'Country Build'!$D$6:$D$479,"Base",'Country Build'!$M$6:$M$479,"Missing input")+COUNTIFS('Country Build'!$C$6:$C$479,A14,'Country Build'!$D$6:$D$479,"Base",'Country Build'!$M$6:$M$479,"Missing price input")&gt;0,"Missing input",SUMIFS('Country Build'!$M$6:$M$479,'Country Build'!$C$6:$C$479,A14,'Country Build'!$D$6:$D$479,"Base"))</x:f>
        <x:v>33.017833333333336</x:v>
      </x:c>
      <x:c r="E14" s="16" t="n">
        <x:f>IF(COUNTIFS('Country Build'!$C$6:$C$479,A14,'Country Build'!$D$6:$D$479,"Low",'Country Build'!$Q$6:$Q$479,"Missing input")+COUNTIFS('Country Build'!$C$6:$C$479,A14,'Country Build'!$D$6:$D$479,"Low",'Country Build'!$Q$6:$Q$479,"Missing price input")&gt;0,"Missing input",SUMIFS('Country Build'!$Q$6:$Q$479,'Country Build'!$C$6:$C$479,A14,'Country Build'!$D$6:$D$479,"Low"))</x:f>
        <x:v>310875.6</x:v>
      </x:c>
      <x:c r="F14" s="16" t="n">
        <x:f>IF(COUNTIFS('Country Build'!$C$6:$C$479,A14,'Country Build'!$D$6:$D$479,"Base",'Country Build'!$Q$6:$Q$479,"Missing input")+COUNTIFS('Country Build'!$C$6:$C$479,A14,'Country Build'!$D$6:$D$479,"Base",'Country Build'!$Q$6:$Q$479,"Missing price input")&gt;0,"Missing input",SUMIFS('Country Build'!$Q$6:$Q$479,'Country Build'!$C$6:$C$479,A14,'Country Build'!$D$6:$D$479,"Base"))</x:f>
        <x:v>1616553.12</x:v>
      </x:c>
      <x:c r="G14" s="16" t="n">
        <x:f>IF(COUNTIFS('Country Build'!$C$6:$C$479,A14,'Country Build'!$D$6:$D$479,"High",'Country Build'!$Q$6:$Q$479,"Missing input")+COUNTIFS('Country Build'!$C$6:$C$479,A14,'Country Build'!$D$6:$D$479,"High",'Country Build'!$Q$6:$Q$479,"Missing price input")&gt;0,"Missing input",SUMIFS('Country Build'!$Q$6:$Q$479,'Country Build'!$C$6:$C$479,A14,'Country Build'!$D$6:$D$479,"High"))</x:f>
        <x:v>5222710.079999998</x:v>
      </x:c>
      <x:c r="H14" s="12" t="n">
        <x:f>COUNTIFS('Country Inputs'!$C$6:$C$255,A14,'Country Inputs'!$D$6:$D$255,"Unquantified: no room observation")+COUNTIFS('Country Inputs'!$C$6:$C$255,A14,'Country Inputs'!$D$6:$D$255,"Unquantified: stale pre-2019 stock")</x:f>
        <x:v>20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3" customHeight="1">
      <x:c r="A15" s="2" t="str">
        <x:v>Other Americas</x:v>
      </x:c>
      <x:c r="B15" s="12" t="n">
        <x:f>SUMIFS('Country Inputs'!$F$6:$F$255,'Country Inputs'!$C$6:$C$255,A15,'Country Inputs'!$D$6:$D$255,"Quantified")</x:f>
        <x:v>2522</x:v>
      </x:c>
      <x:c r="C15" s="12" t="n">
        <x:f>IF(COUNTIFS('Country Build'!$C$6:$C$479,A15,'Country Build'!$D$6:$D$479,"Base",'Country Build'!$K$6:$K$479,"Missing input")+COUNTIFS('Country Build'!$C$6:$C$479,A15,'Country Build'!$D$6:$D$479,"Base",'Country Build'!$K$6:$K$479,"Missing price input")&gt;0,"Missing input",SUMIFS('Country Build'!$K$6:$K$479,'Country Build'!$C$6:$C$479,A15,'Country Build'!$D$6:$D$479,"Base"))</x:f>
        <x:v>4.683714285714286</x:v>
      </x:c>
      <x:c r="D15" s="12" t="n">
        <x:f>IF(COUNTIFS('Country Build'!$C$6:$C$479,A15,'Country Build'!$D$6:$D$479,"Base",'Country Build'!$M$6:$M$479,"Missing input")+COUNTIFS('Country Build'!$C$6:$C$479,A15,'Country Build'!$D$6:$D$479,"Base",'Country Build'!$M$6:$M$479,"Missing price input")&gt;0,"Missing input",SUMIFS('Country Build'!$M$6:$M$479,'Country Build'!$C$6:$C$479,A15,'Country Build'!$D$6:$D$479,"Base"))</x:f>
        <x:v>0.6691020408163266</x:v>
      </x:c>
      <x:c r="E15" s="16" t="n">
        <x:f>IF(COUNTIFS('Country Build'!$C$6:$C$479,A15,'Country Build'!$D$6:$D$479,"Low",'Country Build'!$Q$6:$Q$479,"Missing input")+COUNTIFS('Country Build'!$C$6:$C$479,A15,'Country Build'!$D$6:$D$479,"Low",'Country Build'!$Q$6:$Q$479,"Missing price input")&gt;0,"Missing input",SUMIFS('Country Build'!$Q$6:$Q$479,'Country Build'!$C$6:$C$479,A15,'Country Build'!$D$6:$D$479,"Low"))</x:f>
        <x:v>6732.195918367348</x:v>
      </x:c>
      <x:c r="F15" s="16" t="n">
        <x:f>IF(COUNTIFS('Country Build'!$C$6:$C$479,A15,'Country Build'!$D$6:$D$479,"Base",'Country Build'!$Q$6:$Q$479,"Missing input")+COUNTIFS('Country Build'!$C$6:$C$479,A15,'Country Build'!$D$6:$D$479,"Base",'Country Build'!$Q$6:$Q$479,"Missing price input")&gt;0,"Missing input",SUMIFS('Country Build'!$Q$6:$Q$479,'Country Build'!$C$6:$C$479,A15,'Country Build'!$D$6:$D$479,"Base"))</x:f>
        <x:v>35007.41877551021</x:v>
      </x:c>
      <x:c r="G15" s="16" t="n">
        <x:f>IF(COUNTIFS('Country Build'!$C$6:$C$479,A15,'Country Build'!$D$6:$D$479,"High",'Country Build'!$Q$6:$Q$479,"Missing input")+COUNTIFS('Country Build'!$C$6:$C$479,A15,'Country Build'!$D$6:$D$479,"High",'Country Build'!$Q$6:$Q$479,"Missing price input")&gt;0,"Missing input",SUMIFS('Country Build'!$Q$6:$Q$479,'Country Build'!$C$6:$C$479,A15,'Country Build'!$D$6:$D$479,"High"))</x:f>
        <x:v>103406.52930612245</x:v>
      </x:c>
      <x:c r="H15" s="12" t="n">
        <x:f>COUNTIFS('Country Inputs'!$C$6:$C$255,A15,'Country Inputs'!$D$6:$D$255,"Unquantified: no room observation")+COUNTIFS('Country Inputs'!$C$6:$C$255,A15,'Country Inputs'!$D$6:$D$255,"Unquantified: stale pre-2019 stock")</x:f>
        <x:v>2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23" customHeight="1">
      <x:c r="A16" s="21" t="str">
        <x:v>Covered global subtotal</x:v>
      </x:c>
      <x:c r="B16" s="22" t="n">
        <x:f>IF(COUNTIF(B6:B15,"Missing input")&gt;0,"Missing input",SUM(B6:B15))</x:f>
        <x:v>28881672.437994383</x:v>
      </x:c>
      <x:c r="C16" s="22" t="n">
        <x:f>IF(COUNTIF(C6:C15,"Missing input")&gt;0,"Missing input",SUM(C6:C15))</x:f>
        <x:v>31922.890267084542</x:v>
      </x:c>
      <x:c r="D16" s="22" t="n">
        <x:f>IF(COUNTIF(D6:D15,"Missing input")&gt;0,"Missing input",SUM(D6:D15))</x:f>
        <x:v>4560.412895297792</x:v>
      </x:c>
      <x:c r="E16" s="23" t="n">
        <x:f>IF(COUNTIF(E6:E15,"Missing input")&gt;0,"Missing input",SUM(E6:E15))</x:f>
        <x:v>53287944.46688213</x:v>
      </x:c>
      <x:c r="F16" s="23" t="n">
        <x:f>IF(COUNTIF(F6:F15,"Missing input")&gt;0,"Missing input",SUM(F6:F15))</x:f>
        <x:v>261640543.27298915</x:v>
      </x:c>
      <x:c r="G16" s="23" t="n">
        <x:f>IF(COUNTIF(G6:G15,"Missing input")&gt;0,"Missing input",SUM(G6:G15))</x:f>
        <x:v>787275215.7876486</x:v>
      </x:c>
      <x:c r="H16" s="22" t="n">
        <x:f>IF(COUNTIF(H6:H15,"Missing input")&gt;0,"Missing input",SUM(H6:H15))</x:f>
        <x:v>86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</x:row>
    <x:row r="20" ht="38" customHeight="1">
      <x:c r="A20" s="8" t="str">
        <x:v>Measure</x:v>
      </x:c>
      <x:c r="B20" s="8" t="str">
        <x:v>Low</x:v>
      </x:c>
      <x:c r="C20" s="8" t="str">
        <x:v>Base</x:v>
      </x:c>
      <x:c r="D20" s="8" t="str">
        <x:v>High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</x:row>
    <x:row r="21" ht="23" customHeight="1">
      <x:c r="A21" s="2" t="str">
        <x:v>Conditional launch SAM (USD)</x:v>
      </x:c>
      <x:c r="B21" s="16" t="n">
        <x:f>IF(COUNTIFS('Country Build'!$D$6:$D$479,"Low",'Country Build'!$V$6:$V$479,"Missing input")+COUNTIFS('Country Build'!$D$6:$D$479,"Low",'Country Build'!$V$6:$V$479,"Missing price input")&gt;0,"Missing input",SUMIFS('Country Build'!$V$6:$V$479,'Country Build'!$D$6:$D$479,"Low"))</x:f>
        <x:v>74853.37165189919</x:v>
      </x:c>
      <x:c r="C21" s="16" t="n">
        <x:f>IF(COUNTIFS('Country Build'!$D$6:$D$479,"Base",'Country Build'!$V$6:$V$479,"Missing input")+COUNTIFS('Country Build'!$D$6:$D$479,"Base",'Country Build'!$V$6:$V$479,"Missing price input")&gt;0,"Missing input",SUMIFS('Country Build'!$V$6:$V$479,'Country Build'!$D$6:$D$479,"Base"))</x:f>
        <x:v>2040410.3311569262</x:v>
      </x:c>
      <x:c r="D21" s="16" t="n">
        <x:f>IF(COUNTIFS('Country Build'!$D$6:$D$479,"High",'Country Build'!$V$6:$V$479,"Missing input")+COUNTIFS('Country Build'!$D$6:$D$479,"High",'Country Build'!$V$6:$V$479,"Missing price input")&gt;0,"Missing input",SUMIFS('Country Build'!$V$6:$V$479,'Country Build'!$D$6:$D$479,"High"))</x:f>
        <x:v>17166213.315585516</x:v>
      </x:c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</x:row>
    <x:row r="22" ht="23" customHeight="1">
      <x:c r="A22" s="2" t="str">
        <x:v>Global eligible rooms (scenario)</x:v>
      </x:c>
      <x:c r="B22" s="12" t="n">
        <x:f>IF(COUNTIFS('Country Build'!$D$6:$D$479,"Low",'Country Build'!$I$6:$I$479,"Missing input")+COUNTIFS('Country Build'!$D$6:$D$479,"Low",'Country Build'!$I$6:$I$479,"Missing price input")&gt;0,"Missing input",SUMIFS('Country Build'!$I$6:$I$479,'Country Build'!$D$6:$D$479,"Low"))</x:f>
        <x:v>1105479.7995574719</x:v>
      </x:c>
      <x:c r="C22" s="12" t="n">
        <x:f>IF(COUNTIFS('Country Build'!$D$6:$D$479,"Base",'Country Build'!$I$6:$I$479,"Missing input")+COUNTIFS('Country Build'!$D$6:$D$479,"Base",'Country Build'!$I$6:$I$479,"Missing price input")&gt;0,"Missing input",SUMIFS('Country Build'!$I$6:$I$479,'Country Build'!$D$6:$D$479,"Base"))</x:f>
        <x:v>2714596.914341933</x:v>
      </x:c>
      <x:c r="D22" s="12" t="n">
        <x:f>IF(COUNTIFS('Country Build'!$D$6:$D$479,"High",'Country Build'!$I$6:$I$479,"Missing input")+COUNTIFS('Country Build'!$D$6:$D$479,"High",'Country Build'!$I$6:$I$479,"Missing price input")&gt;0,"Missing input",SUMIFS('Country Build'!$I$6:$I$479,'Country Build'!$D$6:$D$479,"High"))</x:f>
        <x:v>5455705.770624861</x:v>
      </x:c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</x:row>
    <x:row r="23" ht="23" customHeight="1">
      <x:c r="A23" s="2" t="str">
        <x:v>Modeled buyer equivalents</x:v>
      </x:c>
      <x:c r="B23" s="12" t="n">
        <x:f>IF(COUNTIFS('Country Build'!$D$6:$D$479,"Low",'Country Build'!$M$6:$M$479,"Missing input")+COUNTIFS('Country Build'!$D$6:$D$479,"Low",'Country Build'!$M$6:$M$479,"Missing price input")&gt;0,"Missing input",SUMIFS('Country Build'!$M$6:$M$479,'Country Build'!$D$6:$D$479,"Low"))</x:f>
        <x:v>1858.0853664932492</x:v>
      </x:c>
      <x:c r="C23" s="12" t="n">
        <x:f>IF(COUNTIFS('Country Build'!$D$6:$D$479,"Base",'Country Build'!$M$6:$M$479,"Missing input")+COUNTIFS('Country Build'!$D$6:$D$479,"Base",'Country Build'!$M$6:$M$479,"Missing price input")&gt;0,"Missing input",SUMIFS('Country Build'!$M$6:$M$479,'Country Build'!$D$6:$D$479,"Base"))</x:f>
        <x:v>4560.412895297791</x:v>
      </x:c>
      <x:c r="D23" s="12" t="n">
        <x:f>IF(COUNTIFS('Country Build'!$D$6:$D$479,"High",'Country Build'!$M$6:$M$479,"Missing input")+COUNTIFS('Country Build'!$D$6:$D$479,"High",'Country Build'!$M$6:$M$479,"Missing price input")&gt;0,"Missing input",SUMIFS('Country Build'!$M$6:$M$479,'Country Build'!$D$6:$D$479,"High"))</x:f>
        <x:v>9131.120377376354</x:v>
      </x:c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</x:row>
    <x:row r="26" ht="23" customHeight="1">
      <x:c r="A26" s="2" t="str">
        <x:v>158 reporting markets quantified; missing/stale countries have no revenue estimate, not zero demand.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</x:row>
    <x:row r="27" ht="23" customHeight="1">
      <x:c r="A27" s="2" t="str">
        <x:v>No deduplicated purchasing-account census. One group fee is allocated by modeled eligible footprint.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3" customHeight="1">
      <x:c r="A28" s="2" t="str">
        <x:v>EU27 control: 6,173,288 aggregate vs 6,165,498 available country rooms. Luxembourg gap 7,790; no plug.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3" customHeight="1">
      <x:c r="A30" s="2" t="str">
        <x:v>Current saleable SAM is unestablished; conditional SAM assumes compatible PMS, workflow fit and operating readiness.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77D"/>
  </x:sheetPr>
  <x:sheetViews>
    <x:sheetView showGridLines="0" workbookViewId="0"/>
  </x:sheetViews>
  <x:sheetFormatPr defaultRowHeight="15"/>
  <x:cols>
    <x:col min="1" max="1" width="31" hidden="0" customWidth="1"/>
    <x:col min="2" max="2" width="16" hidden="0" customWidth="1"/>
    <x:col min="3" max="3" width="16" hidden="0" customWidth="1"/>
    <x:col min="4" max="4" width="16" hidden="0" customWidth="1"/>
    <x:col min="5" max="5" width="24" hidden="0" customWidth="1"/>
    <x:col min="6" max="6" width="4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23" customHeight="1">
      <x:c r="A2" s="3" t="str">
        <x:v>Scenario assumptions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 ht="23" customHeight="1">
      <x:c r="A3" s="4" t="str">
        <x:v>Simultaneous Low, Base and High cases. Blue values are editable and unvalidated. USD annual fees.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38" customHeight="1">
      <x:c r="A5" s="8" t="str">
        <x:v>Driver</x:v>
      </x:c>
      <x:c r="B5" s="8" t="str">
        <x:v>Low</x:v>
      </x:c>
      <x:c r="C5" s="8" t="str">
        <x:v>Base</x:v>
      </x:c>
      <x:c r="D5" s="8" t="str">
        <x:v>High</x:v>
      </x:c>
      <x:c r="E5" s="8" t="str">
        <x:v>Unit</x:v>
      </x:c>
      <x:c r="F5" s="8" t="str">
        <x:v>Basis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3" customHeight="1">
      <x:c r="A6" s="2" t="str">
        <x:v>Annual group fee</x:v>
      </x:c>
      <x:c r="B6" s="11" t="n">
        <x:v>6000</x:v>
      </x:c>
      <x:c r="C6" s="11" t="n">
        <x:v>12000</x:v>
      </x:c>
      <x:c r="D6" s="11" t="n">
        <x:v>18000</x:v>
      </x:c>
      <x:c r="E6" s="2" t="str">
        <x:v>USD / group</x:v>
      </x:c>
      <x:c r="F6" s="2" t="str">
        <x:v>Pricing scenario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23" customHeight="1">
      <x:c r="A7" s="2" t="str">
        <x:v>Annual property fee</x:v>
      </x:c>
      <x:c r="B7" s="11" t="n">
        <x:v>1200</x:v>
      </x:c>
      <x:c r="C7" s="11" t="n">
        <x:v>2400</x:v>
      </x:c>
      <x:c r="D7" s="11" t="n">
        <x:v>3600</x:v>
      </x:c>
      <x:c r="E7" s="2" t="str">
        <x:v>USD / property</x:v>
      </x:c>
      <x:c r="F7" s="2" t="str">
        <x:v>Pricing scenario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</x:row>
    <x:row r="8" ht="23" customHeight="1">
      <x:c r="A8" s="2" t="str">
        <x:v>Annual room fee</x:v>
      </x:c>
      <x:c r="B8" s="11" t="n">
        <x:v>24</x:v>
      </x:c>
      <x:c r="C8" s="11" t="n">
        <x:v>48</x:v>
      </x:c>
      <x:c r="D8" s="11" t="n">
        <x:v>72</x:v>
      </x:c>
      <x:c r="E8" s="2" t="str">
        <x:v>USD / room</x:v>
      </x:c>
      <x:c r="F8" s="2" t="str">
        <x:v>Pricing scenario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</x:row>
    <x:row r="9" ht="23" customHeight="1">
      <x:c r="A9" s="2" t="str">
        <x:v>Properties per buying group</x:v>
      </x:c>
      <x:c r="B9" s="11" t="n">
        <x:v>7</x:v>
      </x:c>
      <x:c r="C9" s="11" t="n">
        <x:v>7</x:v>
      </x:c>
      <x:c r="D9" s="11" t="n">
        <x:v>7</x:v>
      </x:c>
      <x:c r="E9" s="2" t="str">
        <x:v>Properties</x:v>
      </x:c>
      <x:c r="F9" s="2" t="str">
        <x:v>Unvalidated mean; buyer equivalents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</x:row>
    <x:row r="10" ht="23" customHeight="1">
      <x:c r="A10" s="2" t="str">
        <x:v>Launch price fraction</x:v>
      </x:c>
      <x:c r="B10" s="10" t="n">
        <x:v>0.5</x:v>
      </x:c>
      <x:c r="C10" s="10" t="n">
        <x:v>0.5</x:v>
      </x:c>
      <x:c r="D10" s="10" t="n">
        <x:v>0.5</x:v>
      </x:c>
      <x:c r="E10" s="2" t="str">
        <x:v>Fraction</x:v>
      </x:c>
      <x:c r="F10" s="2" t="str">
        <x:v>Narrower launch product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23" customHeight="1">
      <x:c r="A11" s="2" t="str">
        <x:v>PMS-compatible fraction</x:v>
      </x:c>
      <x:c r="B11" s="10" t="n">
        <x:v>0.05</x:v>
      </x:c>
      <x:c r="C11" s="10" t="n">
        <x:v>0.15</x:v>
      </x:c>
      <x:c r="D11" s="10" t="n">
        <x:v>0.3</x:v>
      </x:c>
      <x:c r="E11" s="2" t="str">
        <x:v>Conditional share</x:v>
      </x:c>
      <x:c r="F11" s="2" t="str">
        <x:v>Unvalidated; only launch-market subset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23" customHeight="1">
      <x:c r="A12" s="2" t="str">
        <x:v>Language / workflow fit</x:v>
      </x:c>
      <x:c r="B12" s="10" t="n">
        <x:v>0.6</x:v>
      </x:c>
      <x:c r="C12" s="10" t="n">
        <x:v>0.8</x:v>
      </x:c>
      <x:c r="D12" s="10" t="n">
        <x:v>0.9</x:v>
      </x:c>
      <x:c r="E12" s="2" t="str">
        <x:v>Conditional share</x:v>
      </x:c>
      <x:c r="F12" s="2" t="str">
        <x:v>Unvalidated; among PMS-compatible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23" customHeight="1">
      <x:c r="A13" s="2" t="str">
        <x:v>Operational readiness</x:v>
      </x:c>
      <x:c r="B13" s="10" t="n">
        <x:v>0.4</x:v>
      </x:c>
      <x:c r="C13" s="10" t="n">
        <x:v>0.6</x:v>
      </x:c>
      <x:c r="D13" s="10" t="n">
        <x:v>0.75</x:v>
      </x:c>
      <x:c r="E13" s="2" t="str">
        <x:v>Conditional share</x:v>
      </x:c>
      <x:c r="F13" s="2" t="str">
        <x:v>Unvalidated; among preceding subset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38" customHeight="1">
      <x:c r="A16" s="8" t="str">
        <x:v>Definition reference</x:v>
      </x:c>
      <x:c r="B16" s="8" t="str">
        <x:v>Working boundary</x:v>
      </x:c>
      <x:c r="C16" s="8" t="str">
        <x:v>Effect of edit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</x:row>
    <x:row r="17" ht="23" customHeight="1">
      <x:c r="A17" s="2" t="str">
        <x:v>Operating properties</x:v>
      </x:c>
      <x:c r="B17" s="2" t="str">
        <x:v>2–100</x:v>
      </x:c>
      <x:c r="C17" s="2" t="str">
        <x:v>Does not auto-reclassify country shares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</x:row>
    <x:row r="18" ht="23" customHeight="1">
      <x:c r="A18" s="2" t="str">
        <x:v>Operating rooms / parent</x:v>
      </x:c>
      <x:c r="B18" s="12" t="n">
        <x:v>20000</x:v>
      </x:c>
      <x:c r="C18" s="2" t="str">
        <x:v>Requires a named operator register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</x:row>
    <x:row r="19" ht="23" customHeight="1">
      <x:c r="A19" s="2" t="str">
        <x:v>Stock cutoff year</x:v>
      </x:c>
      <x:c r="B19" s="13" t="n">
        <x:v>2019</x:v>
      </x:c>
      <x:c r="C19" s="2" t="str">
        <x:v>Older/missing source rooms stay unquantified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</x:row>
    <x:row r="22" ht="23" customHeight="1">
      <x:c r="A22" s="2" t="str">
        <x:v>The whole-platform TAM, conditional launch SAM and capacity illustration are different measures.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</x:row>
    <x:row r="24" ht="23" customHeight="1">
      <x:c r="A24" s="2" t="str">
        <x:v>No measured customer willingness to pay, property-size distribution or purchasing-account census.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25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23" customHeight="1">
      <x:c r="A2" s="3" t="str">
        <x:v>Country scenario build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 ht="23" customHeight="1">
      <x:c r="A3" s="4" t="str">
        <x:v>Every row is one geography × case. Buyer equivalents are footprint allocations, not deduplicated accounts.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38" customHeight="1">
      <x:c r="A5" s="8" t="str">
        <x:v>ISO3</x:v>
      </x:c>
      <x:c r="B5" s="8" t="str">
        <x:v>Market</x:v>
      </x:c>
      <x:c r="C5" s="8" t="str">
        <x:v>Region</x:v>
      </x:c>
      <x:c r="D5" s="8" t="str">
        <x:v>Case</x:v>
      </x:c>
      <x:c r="E5" s="8" t="str">
        <x:v>Reported rooms</x:v>
      </x:c>
      <x:c r="F5" s="8" t="str">
        <x:v>Scope factor</x:v>
      </x:c>
      <x:c r="G5" s="8" t="str">
        <x:v>Retained non-major</x:v>
      </x:c>
      <x:c r="H5" s="8" t="str">
        <x:v>Qualifying fraction</x:v>
      </x:c>
      <x:c r="I5" s="8" t="str">
        <x:v>Eligible rooms</x:v>
      </x:c>
      <x:c r="J5" s="8" t="str">
        <x:v>Rooms / property</x:v>
      </x:c>
      <x:c r="K5" s="8" t="str">
        <x:v>Eligible properties</x:v>
      </x:c>
      <x:c r="L5" s="8" t="str">
        <x:v>Properties / buyer</x:v>
      </x:c>
      <x:c r="M5" s="8" t="str">
        <x:v>Buyer equivalents</x:v>
      </x:c>
      <x:c r="N5" s="8" t="str">
        <x:v>Group fee USD</x:v>
      </x:c>
      <x:c r="O5" s="8" t="str">
        <x:v>Property fee USD</x:v>
      </x:c>
      <x:c r="P5" s="8" t="str">
        <x:v>Room fee USD</x:v>
      </x:c>
      <x:c r="Q5" s="8" t="str">
        <x:v>Annual software USD</x:v>
      </x:c>
      <x:c r="R5" s="8" t="str">
        <x:v>PMS gate</x:v>
      </x:c>
      <x:c r="S5" s="8" t="str">
        <x:v>Workflow gate</x:v>
      </x:c>
      <x:c r="T5" s="8" t="str">
        <x:v>Readiness gate</x:v>
      </x:c>
      <x:c r="U5" s="8" t="str">
        <x:v>Launch price fraction</x:v>
      </x:c>
      <x:c r="V5" s="8" t="str">
        <x:v>Conditional launch SAM USD</x:v>
      </x:c>
      <x:c r="W5" s="2"/>
      <x:c r="X5" s="2"/>
    </x:row>
    <x:row r="6" ht="23" customHeight="1">
      <x:c r="A6" s="2" t="str">
        <x:v>AGO</x:v>
      </x:c>
      <x:c r="B6" s="2" t="str">
        <x:v>Angola</x:v>
      </x:c>
      <x:c r="C6" s="2" t="str">
        <x:v>Africa</x:v>
      </x:c>
      <x:c r="D6" s="2" t="str">
        <x:v>Low</x:v>
      </x:c>
      <x:c r="E6" s="17" t="n">
        <x:f>'Country Inputs'!F7</x:f>
        <x:v>15728</x:v>
      </x:c>
      <x:c r="F6" s="18" t="n">
        <x:f>'Country Inputs'!L7</x:f>
        <x:v>1</x:v>
      </x:c>
      <x:c r="G6" s="18" t="n">
        <x:f>'Country Inputs'!O7</x:f>
        <x:v>0.45</x:v>
      </x:c>
      <x:c r="H6" s="18" t="n">
        <x:f>'Country Inputs'!R7</x:f>
        <x:v>0.05</x:v>
      </x:c>
      <x:c r="I6" s="12" t="n">
        <x:f>IF(COUNT('Country Inputs'!F7,'Country Inputs'!L7,'Country Inputs'!O7,'Country Inputs'!R7)&lt;4,"Missing input",E6*F6*G6*H6)</x:f>
        <x:v>353.88000000000005</x:v>
      </x:c>
      <x:c r="J6" s="12" t="n">
        <x:f>'Country Inputs'!U7</x:f>
        <x:v>70</x:v>
      </x:c>
      <x:c r="K6" s="12" t="n">
        <x:f>IF(ISNUMBER(I6),I6/J6,"Missing input")</x:f>
        <x:v>5.055428571428572</x:v>
      </x:c>
      <x:c r="L6" s="12" t="n">
        <x:f>Assumptions!B9</x:f>
        <x:v>7</x:v>
      </x:c>
      <x:c r="M6" s="12" t="n">
        <x:f>IF(ISNUMBER(K6),K6/L6,"Missing input")</x:f>
        <x:v>0.7222040816326531</x:v>
      </x:c>
      <x:c r="N6" s="17" t="n">
        <x:f>Assumptions!B6</x:f>
        <x:v>6000</x:v>
      </x:c>
      <x:c r="O6" s="17" t="n">
        <x:f>Assumptions!B7</x:f>
        <x:v>1200</x:v>
      </x:c>
      <x:c r="P6" s="17" t="n">
        <x:f>Assumptions!B8</x:f>
        <x:v>24</x:v>
      </x:c>
      <x:c r="Q6" s="12" t="n">
        <x:f>IF(COUNT(Assumptions!B6:B8)&lt;3,"Missing price input",IF(ISNUMBER(M6),M6*N6+K6*O6+I6*P6,"Missing input"))</x:f>
        <x:v>18892.858775510205</x:v>
      </x:c>
      <x:c r="R6" s="15" t="n">
        <x:f>0</x:f>
        <x:v>0</x:v>
      </x:c>
      <x:c r="S6" s="15" t="n">
        <x:f>0</x:f>
        <x:v>0</x:v>
      </x:c>
      <x:c r="T6" s="15" t="n">
        <x:f>0</x:f>
        <x:v>0</x:v>
      </x:c>
      <x:c r="U6" s="15" t="n">
        <x:f>Assumptions!B10</x:f>
        <x:v>0.5</x:v>
      </x:c>
      <x:c r="V6" s="16" t="n">
        <x:f>IF(ISNUMBER(Q6),Q6*R6*S6*T6*U6,"Missing input")</x:f>
        <x:v>0</x:v>
      </x:c>
      <x:c r="W6" s="2"/>
      <x:c r="X6" s="2"/>
    </x:row>
    <x:row r="7" ht="23" customHeight="1">
      <x:c r="A7" s="2" t="str">
        <x:v>AGO</x:v>
      </x:c>
      <x:c r="B7" s="2" t="str">
        <x:v>Angola</x:v>
      </x:c>
      <x:c r="C7" s="2" t="str">
        <x:v>Africa</x:v>
      </x:c>
      <x:c r="D7" s="2" t="str">
        <x:v>Base</x:v>
      </x:c>
      <x:c r="E7" s="17" t="n">
        <x:f>'Country Inputs'!F7</x:f>
        <x:v>15728</x:v>
      </x:c>
      <x:c r="F7" s="18" t="n">
        <x:f>'Country Inputs'!M7</x:f>
        <x:v>1</x:v>
      </x:c>
      <x:c r="G7" s="18" t="n">
        <x:f>'Country Inputs'!P7</x:f>
        <x:v>0.65</x:v>
      </x:c>
      <x:c r="H7" s="18" t="n">
        <x:f>'Country Inputs'!S7</x:f>
        <x:v>0.12</x:v>
      </x:c>
      <x:c r="I7" s="12" t="n">
        <x:f>IF(COUNT('Country Inputs'!F7,'Country Inputs'!M7,'Country Inputs'!P7,'Country Inputs'!S7)&lt;4,"Missing input",E7*F7*G7*H7)</x:f>
        <x:v>1226.784</x:v>
      </x:c>
      <x:c r="J7" s="12" t="n">
        <x:f>'Country Inputs'!U7</x:f>
        <x:v>70</x:v>
      </x:c>
      <x:c r="K7" s="12" t="n">
        <x:f>IF(ISNUMBER(I7),I7/J7,"Missing input")</x:f>
        <x:v>17.525485714285715</x:v>
      </x:c>
      <x:c r="L7" s="12" t="n">
        <x:f>Assumptions!C9</x:f>
        <x:v>7</x:v>
      </x:c>
      <x:c r="M7" s="12" t="n">
        <x:f>IF(ISNUMBER(K7),K7/L7,"Missing input")</x:f>
        <x:v>2.5036408163265307</x:v>
      </x:c>
      <x:c r="N7" s="17" t="n">
        <x:f>Assumptions!C6</x:f>
        <x:v>12000</x:v>
      </x:c>
      <x:c r="O7" s="17" t="n">
        <x:f>Assumptions!C7</x:f>
        <x:v>2400</x:v>
      </x:c>
      <x:c r="P7" s="17" t="n">
        <x:f>Assumptions!C8</x:f>
        <x:v>48</x:v>
      </x:c>
      <x:c r="Q7" s="12" t="n">
        <x:f>IF(COUNT(Assumptions!C6:C8)&lt;3,"Missing price input",IF(ISNUMBER(M7),M7*N7+K7*O7+I7*P7,"Missing input"))</x:f>
        <x:v>130990.48751020408</x:v>
      </x:c>
      <x:c r="R7" s="15" t="n">
        <x:f>0</x:f>
        <x:v>0</x:v>
      </x:c>
      <x:c r="S7" s="15" t="n">
        <x:f>0</x:f>
        <x:v>0</x:v>
      </x:c>
      <x:c r="T7" s="15" t="n">
        <x:f>0</x:f>
        <x:v>0</x:v>
      </x:c>
      <x:c r="U7" s="15" t="n">
        <x:f>Assumptions!C10</x:f>
        <x:v>0.5</x:v>
      </x:c>
      <x:c r="V7" s="16" t="n">
        <x:f>IF(ISNUMBER(Q7),Q7*R7*S7*T7*U7,"Missing input")</x:f>
        <x:v>0</x:v>
      </x:c>
      <x:c r="W7" s="2"/>
      <x:c r="X7" s="2"/>
    </x:row>
    <x:row r="8" ht="23" customHeight="1">
      <x:c r="A8" s="2" t="str">
        <x:v>AGO</x:v>
      </x:c>
      <x:c r="B8" s="2" t="str">
        <x:v>Angola</x:v>
      </x:c>
      <x:c r="C8" s="2" t="str">
        <x:v>Africa</x:v>
      </x:c>
      <x:c r="D8" s="2" t="str">
        <x:v>High</x:v>
      </x:c>
      <x:c r="E8" s="17" t="n">
        <x:f>'Country Inputs'!F7</x:f>
        <x:v>15728</x:v>
      </x:c>
      <x:c r="F8" s="18" t="n">
        <x:f>'Country Inputs'!N7</x:f>
        <x:v>1</x:v>
      </x:c>
      <x:c r="G8" s="18" t="n">
        <x:f>'Country Inputs'!Q7</x:f>
        <x:v>0.8</x:v>
      </x:c>
      <x:c r="H8" s="18" t="n">
        <x:f>'Country Inputs'!T7</x:f>
        <x:v>0.25</x:v>
      </x:c>
      <x:c r="I8" s="12" t="n">
        <x:f>IF(COUNT('Country Inputs'!F7,'Country Inputs'!N7,'Country Inputs'!Q7,'Country Inputs'!T7)&lt;4,"Missing input",E8*F8*G8*H8)</x:f>
        <x:v>3145.6000000000004</x:v>
      </x:c>
      <x:c r="J8" s="12" t="n">
        <x:f>'Country Inputs'!U7</x:f>
        <x:v>70</x:v>
      </x:c>
      <x:c r="K8" s="12" t="n">
        <x:f>IF(ISNUMBER(I8),I8/J8,"Missing input")</x:f>
        <x:v>44.93714285714286</x:v>
      </x:c>
      <x:c r="L8" s="12" t="n">
        <x:f>Assumptions!D9</x:f>
        <x:v>7</x:v>
      </x:c>
      <x:c r="M8" s="12" t="n">
        <x:f>IF(ISNUMBER(K8),K8/L8,"Missing input")</x:f>
        <x:v>6.4195918367346945</x:v>
      </x:c>
      <x:c r="N8" s="17" t="n">
        <x:f>Assumptions!D6</x:f>
        <x:v>18000</x:v>
      </x:c>
      <x:c r="O8" s="17" t="n">
        <x:f>Assumptions!D7</x:f>
        <x:v>3600</x:v>
      </x:c>
      <x:c r="P8" s="17" t="n">
        <x:f>Assumptions!D8</x:f>
        <x:v>72</x:v>
      </x:c>
      <x:c r="Q8" s="12" t="n">
        <x:f>IF(COUNT(Assumptions!D6:D8)&lt;3,"Missing price input",IF(ISNUMBER(M8),M8*N8+K8*O8+I8*P8,"Missing input"))</x:f>
        <x:v>503809.5673469388</x:v>
      </x:c>
      <x:c r="R8" s="15" t="n">
        <x:f>0</x:f>
        <x:v>0</x:v>
      </x:c>
      <x:c r="S8" s="15" t="n">
        <x:f>0</x:f>
        <x:v>0</x:v>
      </x:c>
      <x:c r="T8" s="15" t="n">
        <x:f>0</x:f>
        <x:v>0</x:v>
      </x:c>
      <x:c r="U8" s="15" t="n">
        <x:f>Assumptions!D10</x:f>
        <x:v>0.5</x:v>
      </x:c>
      <x:c r="V8" s="16" t="n">
        <x:f>IF(ISNUMBER(Q8),Q8*R8*S8*T8*U8,"Missing input")</x:f>
        <x:v>0</x:v>
      </x:c>
      <x:c r="W8" s="2"/>
      <x:c r="X8" s="2"/>
    </x:row>
    <x:row r="9" ht="23" customHeight="1">
      <x:c r="A9" s="2" t="str">
        <x:v>BEN</x:v>
      </x:c>
      <x:c r="B9" s="2" t="str">
        <x:v>Benin</x:v>
      </x:c>
      <x:c r="C9" s="2" t="str">
        <x:v>Africa</x:v>
      </x:c>
      <x:c r="D9" s="2" t="str">
        <x:v>Low</x:v>
      </x:c>
      <x:c r="E9" s="17" t="n">
        <x:f>'Country Inputs'!F8</x:f>
        <x:v>17959</x:v>
      </x:c>
      <x:c r="F9" s="18" t="n">
        <x:f>'Country Inputs'!L8</x:f>
        <x:v>1</x:v>
      </x:c>
      <x:c r="G9" s="18" t="n">
        <x:f>'Country Inputs'!O8</x:f>
        <x:v>0.45</x:v>
      </x:c>
      <x:c r="H9" s="18" t="n">
        <x:f>'Country Inputs'!R8</x:f>
        <x:v>0.05</x:v>
      </x:c>
      <x:c r="I9" s="12" t="n">
        <x:f>IF(COUNT('Country Inputs'!F8,'Country Inputs'!L8,'Country Inputs'!O8,'Country Inputs'!R8)&lt;4,"Missing input",E9*F9*G9*H9)</x:f>
        <x:v>404.07750000000004</x:v>
      </x:c>
      <x:c r="J9" s="12" t="n">
        <x:f>'Country Inputs'!U8</x:f>
        <x:v>70</x:v>
      </x:c>
      <x:c r="K9" s="12" t="n">
        <x:f>IF(ISNUMBER(I9),I9/J9,"Missing input")</x:f>
        <x:v>5.7725357142857145</x:v>
      </x:c>
      <x:c r="L9" s="12" t="n">
        <x:f>Assumptions!B9</x:f>
        <x:v>7</x:v>
      </x:c>
      <x:c r="M9" s="12" t="n">
        <x:f>IF(ISNUMBER(K9),K9/L9,"Missing input")</x:f>
        <x:v>0.8246479591836735</x:v>
      </x:c>
      <x:c r="N9" s="17" t="n">
        <x:f>Assumptions!B6</x:f>
        <x:v>6000</x:v>
      </x:c>
      <x:c r="O9" s="17" t="n">
        <x:f>Assumptions!B7</x:f>
        <x:v>1200</x:v>
      </x:c>
      <x:c r="P9" s="17" t="n">
        <x:f>Assumptions!B8</x:f>
        <x:v>24</x:v>
      </x:c>
      <x:c r="Q9" s="12" t="n">
        <x:f>IF(COUNT(Assumptions!B6:B8)&lt;3,"Missing price input",IF(ISNUMBER(M9),M9*N9+K9*O9+I9*P9,"Missing input"))</x:f>
        <x:v>21572.7906122449</x:v>
      </x:c>
      <x:c r="R9" s="15" t="n">
        <x:f>0</x:f>
        <x:v>0</x:v>
      </x:c>
      <x:c r="S9" s="15" t="n">
        <x:f>0</x:f>
        <x:v>0</x:v>
      </x:c>
      <x:c r="T9" s="15" t="n">
        <x:f>0</x:f>
        <x:v>0</x:v>
      </x:c>
      <x:c r="U9" s="15" t="n">
        <x:f>Assumptions!B10</x:f>
        <x:v>0.5</x:v>
      </x:c>
      <x:c r="V9" s="16" t="n">
        <x:f>IF(ISNUMBER(Q9),Q9*R9*S9*T9*U9,"Missing input")</x:f>
        <x:v>0</x:v>
      </x:c>
      <x:c r="W9" s="2"/>
      <x:c r="X9" s="2"/>
    </x:row>
    <x:row r="10" ht="23" customHeight="1">
      <x:c r="A10" s="2" t="str">
        <x:v>BEN</x:v>
      </x:c>
      <x:c r="B10" s="2" t="str">
        <x:v>Benin</x:v>
      </x:c>
      <x:c r="C10" s="2" t="str">
        <x:v>Africa</x:v>
      </x:c>
      <x:c r="D10" s="2" t="str">
        <x:v>Base</x:v>
      </x:c>
      <x:c r="E10" s="17" t="n">
        <x:f>'Country Inputs'!F8</x:f>
        <x:v>17959</x:v>
      </x:c>
      <x:c r="F10" s="18" t="n">
        <x:f>'Country Inputs'!M8</x:f>
        <x:v>1</x:v>
      </x:c>
      <x:c r="G10" s="18" t="n">
        <x:f>'Country Inputs'!P8</x:f>
        <x:v>0.65</x:v>
      </x:c>
      <x:c r="H10" s="18" t="n">
        <x:f>'Country Inputs'!S8</x:f>
        <x:v>0.12</x:v>
      </x:c>
      <x:c r="I10" s="12" t="n">
        <x:f>IF(COUNT('Country Inputs'!F8,'Country Inputs'!M8,'Country Inputs'!P8,'Country Inputs'!S8)&lt;4,"Missing input",E10*F10*G10*H10)</x:f>
        <x:v>1400.802</x:v>
      </x:c>
      <x:c r="J10" s="12" t="n">
        <x:f>'Country Inputs'!U8</x:f>
        <x:v>70</x:v>
      </x:c>
      <x:c r="K10" s="12" t="n">
        <x:f>IF(ISNUMBER(I10),I10/J10,"Missing input")</x:f>
        <x:v>20.011457142857143</x:v>
      </x:c>
      <x:c r="L10" s="12" t="n">
        <x:f>Assumptions!C9</x:f>
        <x:v>7</x:v>
      </x:c>
      <x:c r="M10" s="12" t="n">
        <x:f>IF(ISNUMBER(K10),K10/L10,"Missing input")</x:f>
        <x:v>2.858779591836735</x:v>
      </x:c>
      <x:c r="N10" s="17" t="n">
        <x:f>Assumptions!C6</x:f>
        <x:v>12000</x:v>
      </x:c>
      <x:c r="O10" s="17" t="n">
        <x:f>Assumptions!C7</x:f>
        <x:v>2400</x:v>
      </x:c>
      <x:c r="P10" s="17" t="n">
        <x:f>Assumptions!C8</x:f>
        <x:v>48</x:v>
      </x:c>
      <x:c r="Q10" s="12" t="n">
        <x:f>IF(COUNT(Assumptions!C6:C8)&lt;3,"Missing price input",IF(ISNUMBER(M10),M10*N10+K10*O10+I10*P10,"Missing input"))</x:f>
        <x:v>149571.34824489796</x:v>
      </x:c>
      <x:c r="R10" s="15" t="n">
        <x:f>0</x:f>
        <x:v>0</x:v>
      </x:c>
      <x:c r="S10" s="15" t="n">
        <x:f>0</x:f>
        <x:v>0</x:v>
      </x:c>
      <x:c r="T10" s="15" t="n">
        <x:f>0</x:f>
        <x:v>0</x:v>
      </x:c>
      <x:c r="U10" s="15" t="n">
        <x:f>Assumptions!C10</x:f>
        <x:v>0.5</x:v>
      </x:c>
      <x:c r="V10" s="16" t="n">
        <x:f>IF(ISNUMBER(Q10),Q10*R10*S10*T10*U10,"Missing input")</x:f>
        <x:v>0</x:v>
      </x:c>
      <x:c r="W10" s="2"/>
      <x:c r="X10" s="2"/>
    </x:row>
    <x:row r="11" ht="23" customHeight="1">
      <x:c r="A11" s="2" t="str">
        <x:v>BEN</x:v>
      </x:c>
      <x:c r="B11" s="2" t="str">
        <x:v>Benin</x:v>
      </x:c>
      <x:c r="C11" s="2" t="str">
        <x:v>Africa</x:v>
      </x:c>
      <x:c r="D11" s="2" t="str">
        <x:v>High</x:v>
      </x:c>
      <x:c r="E11" s="17" t="n">
        <x:f>'Country Inputs'!F8</x:f>
        <x:v>17959</x:v>
      </x:c>
      <x:c r="F11" s="18" t="n">
        <x:f>'Country Inputs'!N8</x:f>
        <x:v>1</x:v>
      </x:c>
      <x:c r="G11" s="18" t="n">
        <x:f>'Country Inputs'!Q8</x:f>
        <x:v>0.8</x:v>
      </x:c>
      <x:c r="H11" s="18" t="n">
        <x:f>'Country Inputs'!T8</x:f>
        <x:v>0.25</x:v>
      </x:c>
      <x:c r="I11" s="12" t="n">
        <x:f>IF(COUNT('Country Inputs'!F8,'Country Inputs'!N8,'Country Inputs'!Q8,'Country Inputs'!T8)&lt;4,"Missing input",E11*F11*G11*H11)</x:f>
        <x:v>3591.8</x:v>
      </x:c>
      <x:c r="J11" s="12" t="n">
        <x:f>'Country Inputs'!U8</x:f>
        <x:v>70</x:v>
      </x:c>
      <x:c r="K11" s="12" t="n">
        <x:f>IF(ISNUMBER(I11),I11/J11,"Missing input")</x:f>
        <x:v>51.31142857142857</x:v>
      </x:c>
      <x:c r="L11" s="12" t="n">
        <x:f>Assumptions!D9</x:f>
        <x:v>7</x:v>
      </x:c>
      <x:c r="M11" s="12" t="n">
        <x:f>IF(ISNUMBER(K11),K11/L11,"Missing input")</x:f>
        <x:v>7.330204081632653</x:v>
      </x:c>
      <x:c r="N11" s="17" t="n">
        <x:f>Assumptions!D6</x:f>
        <x:v>18000</x:v>
      </x:c>
      <x:c r="O11" s="17" t="n">
        <x:f>Assumptions!D7</x:f>
        <x:v>3600</x:v>
      </x:c>
      <x:c r="P11" s="17" t="n">
        <x:f>Assumptions!D8</x:f>
        <x:v>72</x:v>
      </x:c>
      <x:c r="Q11" s="12" t="n">
        <x:f>IF(COUNT(Assumptions!D6:D8)&lt;3,"Missing price input",IF(ISNUMBER(M11),M11*N11+K11*O11+I11*P11,"Missing input"))</x:f>
        <x:v>575274.4163265306</x:v>
      </x:c>
      <x:c r="R11" s="15" t="n">
        <x:f>0</x:f>
        <x:v>0</x:v>
      </x:c>
      <x:c r="S11" s="15" t="n">
        <x:f>0</x:f>
        <x:v>0</x:v>
      </x:c>
      <x:c r="T11" s="15" t="n">
        <x:f>0</x:f>
        <x:v>0</x:v>
      </x:c>
      <x:c r="U11" s="15" t="n">
        <x:f>Assumptions!D10</x:f>
        <x:v>0.5</x:v>
      </x:c>
      <x:c r="V11" s="16" t="n">
        <x:f>IF(ISNUMBER(Q11),Q11*R11*S11*T11*U11,"Missing input")</x:f>
        <x:v>0</x:v>
      </x:c>
      <x:c r="W11" s="2"/>
      <x:c r="X11" s="2"/>
    </x:row>
    <x:row r="12" ht="23" customHeight="1">
      <x:c r="A12" s="2" t="str">
        <x:v>BFA</x:v>
      </x:c>
      <x:c r="B12" s="2" t="str">
        <x:v>Burkina Faso</x:v>
      </x:c>
      <x:c r="C12" s="2" t="str">
        <x:v>Africa</x:v>
      </x:c>
      <x:c r="D12" s="2" t="str">
        <x:v>Low</x:v>
      </x:c>
      <x:c r="E12" s="17" t="n">
        <x:f>'Country Inputs'!F11</x:f>
        <x:v>22275</x:v>
      </x:c>
      <x:c r="F12" s="18" t="n">
        <x:f>'Country Inputs'!L11</x:f>
        <x:v>1</x:v>
      </x:c>
      <x:c r="G12" s="18" t="n">
        <x:f>'Country Inputs'!O11</x:f>
        <x:v>0.45</x:v>
      </x:c>
      <x:c r="H12" s="18" t="n">
        <x:f>'Country Inputs'!R11</x:f>
        <x:v>0.05</x:v>
      </x:c>
      <x:c r="I12" s="12" t="n">
        <x:f>IF(COUNT('Country Inputs'!F11,'Country Inputs'!L11,'Country Inputs'!O11,'Country Inputs'!R11)&lt;4,"Missing input",E12*F12*G12*H12)</x:f>
        <x:v>501.1875</x:v>
      </x:c>
      <x:c r="J12" s="12" t="n">
        <x:f>'Country Inputs'!U11</x:f>
        <x:v>70</x:v>
      </x:c>
      <x:c r="K12" s="12" t="n">
        <x:f>IF(ISNUMBER(I12),I12/J12,"Missing input")</x:f>
        <x:v>7.159821428571429</x:v>
      </x:c>
      <x:c r="L12" s="12" t="n">
        <x:f>Assumptions!B9</x:f>
        <x:v>7</x:v>
      </x:c>
      <x:c r="M12" s="12" t="n">
        <x:f>IF(ISNUMBER(K12),K12/L12,"Missing input")</x:f>
        <x:v>1.0228316326530613</x:v>
      </x:c>
      <x:c r="N12" s="17" t="n">
        <x:f>Assumptions!B6</x:f>
        <x:v>6000</x:v>
      </x:c>
      <x:c r="O12" s="17" t="n">
        <x:f>Assumptions!B7</x:f>
        <x:v>1200</x:v>
      </x:c>
      <x:c r="P12" s="17" t="n">
        <x:f>Assumptions!B8</x:f>
        <x:v>24</x:v>
      </x:c>
      <x:c r="Q12" s="12" t="n">
        <x:f>IF(COUNT(Assumptions!B6:B8)&lt;3,"Missing price input",IF(ISNUMBER(M12),M12*N12+K12*O12+I12*P12,"Missing input"))</x:f>
        <x:v>26757.275510204083</x:v>
      </x:c>
      <x:c r="R12" s="15" t="n">
        <x:f>0</x:f>
        <x:v>0</x:v>
      </x:c>
      <x:c r="S12" s="15" t="n">
        <x:f>0</x:f>
        <x:v>0</x:v>
      </x:c>
      <x:c r="T12" s="15" t="n">
        <x:f>0</x:f>
        <x:v>0</x:v>
      </x:c>
      <x:c r="U12" s="15" t="n">
        <x:f>Assumptions!B10</x:f>
        <x:v>0.5</x:v>
      </x:c>
      <x:c r="V12" s="16" t="n">
        <x:f>IF(ISNUMBER(Q12),Q12*R12*S12*T12*U12,"Missing input")</x:f>
        <x:v>0</x:v>
      </x:c>
      <x:c r="W12" s="2"/>
      <x:c r="X12" s="2"/>
    </x:row>
    <x:row r="13" ht="23" customHeight="1">
      <x:c r="A13" s="2" t="str">
        <x:v>BFA</x:v>
      </x:c>
      <x:c r="B13" s="2" t="str">
        <x:v>Burkina Faso</x:v>
      </x:c>
      <x:c r="C13" s="2" t="str">
        <x:v>Africa</x:v>
      </x:c>
      <x:c r="D13" s="2" t="str">
        <x:v>Base</x:v>
      </x:c>
      <x:c r="E13" s="17" t="n">
        <x:f>'Country Inputs'!F11</x:f>
        <x:v>22275</x:v>
      </x:c>
      <x:c r="F13" s="18" t="n">
        <x:f>'Country Inputs'!M11</x:f>
        <x:v>1</x:v>
      </x:c>
      <x:c r="G13" s="18" t="n">
        <x:f>'Country Inputs'!P11</x:f>
        <x:v>0.65</x:v>
      </x:c>
      <x:c r="H13" s="18" t="n">
        <x:f>'Country Inputs'!S11</x:f>
        <x:v>0.12</x:v>
      </x:c>
      <x:c r="I13" s="12" t="n">
        <x:f>IF(COUNT('Country Inputs'!F11,'Country Inputs'!M11,'Country Inputs'!P11,'Country Inputs'!S11)&lt;4,"Missing input",E13*F13*G13*H13)</x:f>
        <x:v>1737.45</x:v>
      </x:c>
      <x:c r="J13" s="12" t="n">
        <x:f>'Country Inputs'!U11</x:f>
        <x:v>70</x:v>
      </x:c>
      <x:c r="K13" s="12" t="n">
        <x:f>IF(ISNUMBER(I13),I13/J13,"Missing input")</x:f>
        <x:v>24.820714285714285</x:v>
      </x:c>
      <x:c r="L13" s="12" t="n">
        <x:f>Assumptions!C9</x:f>
        <x:v>7</x:v>
      </x:c>
      <x:c r="M13" s="12" t="n">
        <x:f>IF(ISNUMBER(K13),K13/L13,"Missing input")</x:f>
        <x:v>3.545816326530612</x:v>
      </x:c>
      <x:c r="N13" s="17" t="n">
        <x:f>Assumptions!C6</x:f>
        <x:v>12000</x:v>
      </x:c>
      <x:c r="O13" s="17" t="n">
        <x:f>Assumptions!C7</x:f>
        <x:v>2400</x:v>
      </x:c>
      <x:c r="P13" s="17" t="n">
        <x:f>Assumptions!C8</x:f>
        <x:v>48</x:v>
      </x:c>
      <x:c r="Q13" s="12" t="n">
        <x:f>IF(COUNT(Assumptions!C6:C8)&lt;3,"Missing price input",IF(ISNUMBER(M13),M13*N13+K13*O13+I13*P13,"Missing input"))</x:f>
        <x:v>185517.11020408163</x:v>
      </x:c>
      <x:c r="R13" s="15" t="n">
        <x:f>0</x:f>
        <x:v>0</x:v>
      </x:c>
      <x:c r="S13" s="15" t="n">
        <x:f>0</x:f>
        <x:v>0</x:v>
      </x:c>
      <x:c r="T13" s="15" t="n">
        <x:f>0</x:f>
        <x:v>0</x:v>
      </x:c>
      <x:c r="U13" s="15" t="n">
        <x:f>Assumptions!C10</x:f>
        <x:v>0.5</x:v>
      </x:c>
      <x:c r="V13" s="16" t="n">
        <x:f>IF(ISNUMBER(Q13),Q13*R13*S13*T13*U13,"Missing input")</x:f>
        <x:v>0</x:v>
      </x:c>
      <x:c r="W13" s="2"/>
      <x:c r="X13" s="2"/>
    </x:row>
    <x:row r="14" ht="23" customHeight="1">
      <x:c r="A14" s="2" t="str">
        <x:v>BFA</x:v>
      </x:c>
      <x:c r="B14" s="2" t="str">
        <x:v>Burkina Faso</x:v>
      </x:c>
      <x:c r="C14" s="2" t="str">
        <x:v>Africa</x:v>
      </x:c>
      <x:c r="D14" s="2" t="str">
        <x:v>High</x:v>
      </x:c>
      <x:c r="E14" s="17" t="n">
        <x:f>'Country Inputs'!F11</x:f>
        <x:v>22275</x:v>
      </x:c>
      <x:c r="F14" s="18" t="n">
        <x:f>'Country Inputs'!N11</x:f>
        <x:v>1</x:v>
      </x:c>
      <x:c r="G14" s="18" t="n">
        <x:f>'Country Inputs'!Q11</x:f>
        <x:v>0.8</x:v>
      </x:c>
      <x:c r="H14" s="18" t="n">
        <x:f>'Country Inputs'!T11</x:f>
        <x:v>0.25</x:v>
      </x:c>
      <x:c r="I14" s="12" t="n">
        <x:f>IF(COUNT('Country Inputs'!F11,'Country Inputs'!N11,'Country Inputs'!Q11,'Country Inputs'!T11)&lt;4,"Missing input",E14*F14*G14*H14)</x:f>
        <x:v>4455</x:v>
      </x:c>
      <x:c r="J14" s="12" t="n">
        <x:f>'Country Inputs'!U11</x:f>
        <x:v>70</x:v>
      </x:c>
      <x:c r="K14" s="12" t="n">
        <x:f>IF(ISNUMBER(I14),I14/J14,"Missing input")</x:f>
        <x:v>63.642857142857146</x:v>
      </x:c>
      <x:c r="L14" s="12" t="n">
        <x:f>Assumptions!D9</x:f>
        <x:v>7</x:v>
      </x:c>
      <x:c r="M14" s="12" t="n">
        <x:f>IF(ISNUMBER(K14),K14/L14,"Missing input")</x:f>
        <x:v>9.091836734693878</x:v>
      </x:c>
      <x:c r="N14" s="17" t="n">
        <x:f>Assumptions!D6</x:f>
        <x:v>18000</x:v>
      </x:c>
      <x:c r="O14" s="17" t="n">
        <x:f>Assumptions!D7</x:f>
        <x:v>3600</x:v>
      </x:c>
      <x:c r="P14" s="17" t="n">
        <x:f>Assumptions!D8</x:f>
        <x:v>72</x:v>
      </x:c>
      <x:c r="Q14" s="12" t="n">
        <x:f>IF(COUNT(Assumptions!D6:D8)&lt;3,"Missing price input",IF(ISNUMBER(M14),M14*N14+K14*O14+I14*P14,"Missing input"))</x:f>
        <x:v>713527.3469387755</x:v>
      </x:c>
      <x:c r="R14" s="15" t="n">
        <x:f>0</x:f>
        <x:v>0</x:v>
      </x:c>
      <x:c r="S14" s="15" t="n">
        <x:f>0</x:f>
        <x:v>0</x:v>
      </x:c>
      <x:c r="T14" s="15" t="n">
        <x:f>0</x:f>
        <x:v>0</x:v>
      </x:c>
      <x:c r="U14" s="15" t="n">
        <x:f>Assumptions!D10</x:f>
        <x:v>0.5</x:v>
      </x:c>
      <x:c r="V14" s="16" t="n">
        <x:f>IF(ISNUMBER(Q14),Q14*R14*S14*T14*U14,"Missing input")</x:f>
        <x:v>0</x:v>
      </x:c>
      <x:c r="W14" s="2"/>
      <x:c r="X14" s="2"/>
    </x:row>
    <x:row r="15" ht="23" customHeight="1">
      <x:c r="A15" s="2" t="str">
        <x:v>CPV</x:v>
      </x:c>
      <x:c r="B15" s="2" t="str">
        <x:v>Cabo Verde</x:v>
      </x:c>
      <x:c r="C15" s="2" t="str">
        <x:v>Africa</x:v>
      </x:c>
      <x:c r="D15" s="2" t="str">
        <x:v>Low</x:v>
      </x:c>
      <x:c r="E15" s="17" t="n">
        <x:f>'Country Inputs'!F13</x:f>
        <x:v>15257</x:v>
      </x:c>
      <x:c r="F15" s="18" t="n">
        <x:f>'Country Inputs'!L13</x:f>
        <x:v>1</x:v>
      </x:c>
      <x:c r="G15" s="18" t="n">
        <x:f>'Country Inputs'!O13</x:f>
        <x:v>0.45</x:v>
      </x:c>
      <x:c r="H15" s="18" t="n">
        <x:f>'Country Inputs'!R13</x:f>
        <x:v>0.05</x:v>
      </x:c>
      <x:c r="I15" s="12" t="n">
        <x:f>IF(COUNT('Country Inputs'!F13,'Country Inputs'!L13,'Country Inputs'!O13,'Country Inputs'!R13)&lt;4,"Missing input",E15*F15*G15*H15)</x:f>
        <x:v>343.2825</x:v>
      </x:c>
      <x:c r="J15" s="12" t="n">
        <x:f>'Country Inputs'!U13</x:f>
        <x:v>70</x:v>
      </x:c>
      <x:c r="K15" s="12" t="n">
        <x:f>IF(ISNUMBER(I15),I15/J15,"Missing input")</x:f>
        <x:v>4.9040357142857145</x:v>
      </x:c>
      <x:c r="L15" s="12" t="n">
        <x:f>Assumptions!B9</x:f>
        <x:v>7</x:v>
      </x:c>
      <x:c r="M15" s="12" t="n">
        <x:f>IF(ISNUMBER(K15),K15/L15,"Missing input")</x:f>
        <x:v>0.7005765306122449</x:v>
      </x:c>
      <x:c r="N15" s="17" t="n">
        <x:f>Assumptions!B6</x:f>
        <x:v>6000</x:v>
      </x:c>
      <x:c r="O15" s="17" t="n">
        <x:f>Assumptions!B7</x:f>
        <x:v>1200</x:v>
      </x:c>
      <x:c r="P15" s="17" t="n">
        <x:f>Assumptions!B8</x:f>
        <x:v>24</x:v>
      </x:c>
      <x:c r="Q15" s="12" t="n">
        <x:f>IF(COUNT(Assumptions!B6:B8)&lt;3,"Missing price input",IF(ISNUMBER(M15),M15*N15+K15*O15+I15*P15,"Missing input"))</x:f>
        <x:v>18327.082040816327</x:v>
      </x:c>
      <x:c r="R15" s="15" t="n">
        <x:f>0</x:f>
        <x:v>0</x:v>
      </x:c>
      <x:c r="S15" s="15" t="n">
        <x:f>0</x:f>
        <x:v>0</x:v>
      </x:c>
      <x:c r="T15" s="15" t="n">
        <x:f>0</x:f>
        <x:v>0</x:v>
      </x:c>
      <x:c r="U15" s="15" t="n">
        <x:f>Assumptions!B10</x:f>
        <x:v>0.5</x:v>
      </x:c>
      <x:c r="V15" s="16" t="n">
        <x:f>IF(ISNUMBER(Q15),Q15*R15*S15*T15*U15,"Missing input")</x:f>
        <x:v>0</x:v>
      </x:c>
      <x:c r="W15" s="2"/>
      <x:c r="X15" s="2"/>
    </x:row>
    <x:row r="16" ht="23" customHeight="1">
      <x:c r="A16" s="2" t="str">
        <x:v>CPV</x:v>
      </x:c>
      <x:c r="B16" s="2" t="str">
        <x:v>Cabo Verde</x:v>
      </x:c>
      <x:c r="C16" s="2" t="str">
        <x:v>Africa</x:v>
      </x:c>
      <x:c r="D16" s="2" t="str">
        <x:v>Base</x:v>
      </x:c>
      <x:c r="E16" s="17" t="n">
        <x:f>'Country Inputs'!F13</x:f>
        <x:v>15257</x:v>
      </x:c>
      <x:c r="F16" s="18" t="n">
        <x:f>'Country Inputs'!M13</x:f>
        <x:v>1</x:v>
      </x:c>
      <x:c r="G16" s="18" t="n">
        <x:f>'Country Inputs'!P13</x:f>
        <x:v>0.65</x:v>
      </x:c>
      <x:c r="H16" s="18" t="n">
        <x:f>'Country Inputs'!S13</x:f>
        <x:v>0.12</x:v>
      </x:c>
      <x:c r="I16" s="12" t="n">
        <x:f>IF(COUNT('Country Inputs'!F13,'Country Inputs'!M13,'Country Inputs'!P13,'Country Inputs'!S13)&lt;4,"Missing input",E16*F16*G16*H16)</x:f>
        <x:v>1190.046</x:v>
      </x:c>
      <x:c r="J16" s="12" t="n">
        <x:f>'Country Inputs'!U13</x:f>
        <x:v>70</x:v>
      </x:c>
      <x:c r="K16" s="12" t="n">
        <x:f>IF(ISNUMBER(I16),I16/J16,"Missing input")</x:f>
        <x:v>17.000657142857143</x:v>
      </x:c>
      <x:c r="L16" s="12" t="n">
        <x:f>Assumptions!C9</x:f>
        <x:v>7</x:v>
      </x:c>
      <x:c r="M16" s="12" t="n">
        <x:f>IF(ISNUMBER(K16),K16/L16,"Missing input")</x:f>
        <x:v>2.4286653061224492</x:v>
      </x:c>
      <x:c r="N16" s="17" t="n">
        <x:f>Assumptions!C6</x:f>
        <x:v>12000</x:v>
      </x:c>
      <x:c r="O16" s="17" t="n">
        <x:f>Assumptions!C7</x:f>
        <x:v>2400</x:v>
      </x:c>
      <x:c r="P16" s="17" t="n">
        <x:f>Assumptions!C8</x:f>
        <x:v>48</x:v>
      </x:c>
      <x:c r="Q16" s="12" t="n">
        <x:f>IF(COUNT(Assumptions!C6:C8)&lt;3,"Missing price input",IF(ISNUMBER(M16),M16*N16+K16*O16+I16*P16,"Missing input"))</x:f>
        <x:v>127067.76881632654</x:v>
      </x:c>
      <x:c r="R16" s="15" t="n">
        <x:f>0</x:f>
        <x:v>0</x:v>
      </x:c>
      <x:c r="S16" s="15" t="n">
        <x:f>0</x:f>
        <x:v>0</x:v>
      </x:c>
      <x:c r="T16" s="15" t="n">
        <x:f>0</x:f>
        <x:v>0</x:v>
      </x:c>
      <x:c r="U16" s="15" t="n">
        <x:f>Assumptions!C10</x:f>
        <x:v>0.5</x:v>
      </x:c>
      <x:c r="V16" s="16" t="n">
        <x:f>IF(ISNUMBER(Q16),Q16*R16*S16*T16*U16,"Missing input")</x:f>
        <x:v>0</x:v>
      </x:c>
      <x:c r="W16" s="2"/>
      <x:c r="X16" s="2"/>
    </x:row>
    <x:row r="17" ht="23" customHeight="1">
      <x:c r="A17" s="2" t="str">
        <x:v>CPV</x:v>
      </x:c>
      <x:c r="B17" s="2" t="str">
        <x:v>Cabo Verde</x:v>
      </x:c>
      <x:c r="C17" s="2" t="str">
        <x:v>Africa</x:v>
      </x:c>
      <x:c r="D17" s="2" t="str">
        <x:v>High</x:v>
      </x:c>
      <x:c r="E17" s="17" t="n">
        <x:f>'Country Inputs'!F13</x:f>
        <x:v>15257</x:v>
      </x:c>
      <x:c r="F17" s="18" t="n">
        <x:f>'Country Inputs'!N13</x:f>
        <x:v>1</x:v>
      </x:c>
      <x:c r="G17" s="18" t="n">
        <x:f>'Country Inputs'!Q13</x:f>
        <x:v>0.8</x:v>
      </x:c>
      <x:c r="H17" s="18" t="n">
        <x:f>'Country Inputs'!T13</x:f>
        <x:v>0.25</x:v>
      </x:c>
      <x:c r="I17" s="12" t="n">
        <x:f>IF(COUNT('Country Inputs'!F13,'Country Inputs'!N13,'Country Inputs'!Q13,'Country Inputs'!T13)&lt;4,"Missing input",E17*F17*G17*H17)</x:f>
        <x:v>3051.4</x:v>
      </x:c>
      <x:c r="J17" s="12" t="n">
        <x:f>'Country Inputs'!U13</x:f>
        <x:v>70</x:v>
      </x:c>
      <x:c r="K17" s="12" t="n">
        <x:f>IF(ISNUMBER(I17),I17/J17,"Missing input")</x:f>
        <x:v>43.59142857142857</x:v>
      </x:c>
      <x:c r="L17" s="12" t="n">
        <x:f>Assumptions!D9</x:f>
        <x:v>7</x:v>
      </x:c>
      <x:c r="M17" s="12" t="n">
        <x:f>IF(ISNUMBER(K17),K17/L17,"Missing input")</x:f>
        <x:v>6.2273469387755105</x:v>
      </x:c>
      <x:c r="N17" s="17" t="n">
        <x:f>Assumptions!D6</x:f>
        <x:v>18000</x:v>
      </x:c>
      <x:c r="O17" s="17" t="n">
        <x:f>Assumptions!D7</x:f>
        <x:v>3600</x:v>
      </x:c>
      <x:c r="P17" s="17" t="n">
        <x:f>Assumptions!D8</x:f>
        <x:v>72</x:v>
      </x:c>
      <x:c r="Q17" s="12" t="n">
        <x:f>IF(COUNT(Assumptions!D6:D8)&lt;3,"Missing price input",IF(ISNUMBER(M17),M17*N17+K17*O17+I17*P17,"Missing input"))</x:f>
        <x:v>488722.18775510206</x:v>
      </x:c>
      <x:c r="R17" s="15" t="n">
        <x:f>0</x:f>
        <x:v>0</x:v>
      </x:c>
      <x:c r="S17" s="15" t="n">
        <x:f>0</x:f>
        <x:v>0</x:v>
      </x:c>
      <x:c r="T17" s="15" t="n">
        <x:f>0</x:f>
        <x:v>0</x:v>
      </x:c>
      <x:c r="U17" s="15" t="n">
        <x:f>Assumptions!D10</x:f>
        <x:v>0.5</x:v>
      </x:c>
      <x:c r="V17" s="16" t="n">
        <x:f>IF(ISNUMBER(Q17),Q17*R17*S17*T17*U17,"Missing input")</x:f>
        <x:v>0</x:v>
      </x:c>
      <x:c r="W17" s="2"/>
      <x:c r="X17" s="2"/>
    </x:row>
    <x:row r="18" ht="23" customHeight="1">
      <x:c r="A18" s="2" t="str">
        <x:v>CMR</x:v>
      </x:c>
      <x:c r="B18" s="2" t="str">
        <x:v>Cameroon</x:v>
      </x:c>
      <x:c r="C18" s="2" t="str">
        <x:v>Africa</x:v>
      </x:c>
      <x:c r="D18" s="2" t="str">
        <x:v>Low</x:v>
      </x:c>
      <x:c r="E18" s="17" t="n">
        <x:f>'Country Inputs'!F14</x:f>
        <x:v>46067</x:v>
      </x:c>
      <x:c r="F18" s="18" t="n">
        <x:f>'Country Inputs'!L14</x:f>
        <x:v>1</x:v>
      </x:c>
      <x:c r="G18" s="18" t="n">
        <x:f>'Country Inputs'!O14</x:f>
        <x:v>0.45</x:v>
      </x:c>
      <x:c r="H18" s="18" t="n">
        <x:f>'Country Inputs'!R14</x:f>
        <x:v>0.05</x:v>
      </x:c>
      <x:c r="I18" s="12" t="n">
        <x:f>IF(COUNT('Country Inputs'!F14,'Country Inputs'!L14,'Country Inputs'!O14,'Country Inputs'!R14)&lt;4,"Missing input",E18*F18*G18*H18)</x:f>
        <x:v>1036.5075000000002</x:v>
      </x:c>
      <x:c r="J18" s="12" t="n">
        <x:f>'Country Inputs'!U14</x:f>
        <x:v>70</x:v>
      </x:c>
      <x:c r="K18" s="12" t="n">
        <x:f>IF(ISNUMBER(I18),I18/J18,"Missing input")</x:f>
        <x:v>14.807250000000002</x:v>
      </x:c>
      <x:c r="L18" s="12" t="n">
        <x:f>Assumptions!B9</x:f>
        <x:v>7</x:v>
      </x:c>
      <x:c r="M18" s="12" t="n">
        <x:f>IF(ISNUMBER(K18),K18/L18,"Missing input")</x:f>
        <x:v>2.115321428571429</x:v>
      </x:c>
      <x:c r="N18" s="17" t="n">
        <x:f>Assumptions!B6</x:f>
        <x:v>6000</x:v>
      </x:c>
      <x:c r="O18" s="17" t="n">
        <x:f>Assumptions!B7</x:f>
        <x:v>1200</x:v>
      </x:c>
      <x:c r="P18" s="17" t="n">
        <x:f>Assumptions!B8</x:f>
        <x:v>24</x:v>
      </x:c>
      <x:c r="Q18" s="12" t="n">
        <x:f>IF(COUNT(Assumptions!B6:B8)&lt;3,"Missing price input",IF(ISNUMBER(M18),M18*N18+K18*O18+I18*P18,"Missing input"))</x:f>
        <x:v>55336.80857142858</x:v>
      </x:c>
      <x:c r="R18" s="15" t="n">
        <x:f>0</x:f>
        <x:v>0</x:v>
      </x:c>
      <x:c r="S18" s="15" t="n">
        <x:f>0</x:f>
        <x:v>0</x:v>
      </x:c>
      <x:c r="T18" s="15" t="n">
        <x:f>0</x:f>
        <x:v>0</x:v>
      </x:c>
      <x:c r="U18" s="15" t="n">
        <x:f>Assumptions!B10</x:f>
        <x:v>0.5</x:v>
      </x:c>
      <x:c r="V18" s="16" t="n">
        <x:f>IF(ISNUMBER(Q18),Q18*R18*S18*T18*U18,"Missing input")</x:f>
        <x:v>0</x:v>
      </x:c>
      <x:c r="W18" s="2"/>
      <x:c r="X18" s="2"/>
    </x:row>
    <x:row r="19" ht="23" customHeight="1">
      <x:c r="A19" s="2" t="str">
        <x:v>CMR</x:v>
      </x:c>
      <x:c r="B19" s="2" t="str">
        <x:v>Cameroon</x:v>
      </x:c>
      <x:c r="C19" s="2" t="str">
        <x:v>Africa</x:v>
      </x:c>
      <x:c r="D19" s="2" t="str">
        <x:v>Base</x:v>
      </x:c>
      <x:c r="E19" s="17" t="n">
        <x:f>'Country Inputs'!F14</x:f>
        <x:v>46067</x:v>
      </x:c>
      <x:c r="F19" s="18" t="n">
        <x:f>'Country Inputs'!M14</x:f>
        <x:v>1</x:v>
      </x:c>
      <x:c r="G19" s="18" t="n">
        <x:f>'Country Inputs'!P14</x:f>
        <x:v>0.65</x:v>
      </x:c>
      <x:c r="H19" s="18" t="n">
        <x:f>'Country Inputs'!S14</x:f>
        <x:v>0.12</x:v>
      </x:c>
      <x:c r="I19" s="12" t="n">
        <x:f>IF(COUNT('Country Inputs'!F14,'Country Inputs'!M14,'Country Inputs'!P14,'Country Inputs'!S14)&lt;4,"Missing input",E19*F19*G19*H19)</x:f>
        <x:v>3593.2259999999997</x:v>
      </x:c>
      <x:c r="J19" s="12" t="n">
        <x:f>'Country Inputs'!U14</x:f>
        <x:v>70</x:v>
      </x:c>
      <x:c r="K19" s="12" t="n">
        <x:f>IF(ISNUMBER(I19),I19/J19,"Missing input")</x:f>
        <x:v>51.331799999999994</x:v>
      </x:c>
      <x:c r="L19" s="12" t="n">
        <x:f>Assumptions!C9</x:f>
        <x:v>7</x:v>
      </x:c>
      <x:c r="M19" s="12" t="n">
        <x:f>IF(ISNUMBER(K19),K19/L19,"Missing input")</x:f>
        <x:v>7.333114285714285</x:v>
      </x:c>
      <x:c r="N19" s="17" t="n">
        <x:f>Assumptions!C6</x:f>
        <x:v>12000</x:v>
      </x:c>
      <x:c r="O19" s="17" t="n">
        <x:f>Assumptions!C7</x:f>
        <x:v>2400</x:v>
      </x:c>
      <x:c r="P19" s="17" t="n">
        <x:f>Assumptions!C8</x:f>
        <x:v>48</x:v>
      </x:c>
      <x:c r="Q19" s="12" t="n">
        <x:f>IF(COUNT(Assumptions!C6:C8)&lt;3,"Missing price input",IF(ISNUMBER(M19),M19*N19+K19*O19+I19*P19,"Missing input"))</x:f>
        <x:v>383668.5394285714</x:v>
      </x:c>
      <x:c r="R19" s="15" t="n">
        <x:f>0</x:f>
        <x:v>0</x:v>
      </x:c>
      <x:c r="S19" s="15" t="n">
        <x:f>0</x:f>
        <x:v>0</x:v>
      </x:c>
      <x:c r="T19" s="15" t="n">
        <x:f>0</x:f>
        <x:v>0</x:v>
      </x:c>
      <x:c r="U19" s="15" t="n">
        <x:f>Assumptions!C10</x:f>
        <x:v>0.5</x:v>
      </x:c>
      <x:c r="V19" s="16" t="n">
        <x:f>IF(ISNUMBER(Q19),Q19*R19*S19*T19*U19,"Missing input")</x:f>
        <x:v>0</x:v>
      </x:c>
      <x:c r="W19" s="2"/>
      <x:c r="X19" s="2"/>
    </x:row>
    <x:row r="20" ht="23" customHeight="1">
      <x:c r="A20" s="2" t="str">
        <x:v>CMR</x:v>
      </x:c>
      <x:c r="B20" s="2" t="str">
        <x:v>Cameroon</x:v>
      </x:c>
      <x:c r="C20" s="2" t="str">
        <x:v>Africa</x:v>
      </x:c>
      <x:c r="D20" s="2" t="str">
        <x:v>High</x:v>
      </x:c>
      <x:c r="E20" s="17" t="n">
        <x:f>'Country Inputs'!F14</x:f>
        <x:v>46067</x:v>
      </x:c>
      <x:c r="F20" s="18" t="n">
        <x:f>'Country Inputs'!N14</x:f>
        <x:v>1</x:v>
      </x:c>
      <x:c r="G20" s="18" t="n">
        <x:f>'Country Inputs'!Q14</x:f>
        <x:v>0.8</x:v>
      </x:c>
      <x:c r="H20" s="18" t="n">
        <x:f>'Country Inputs'!T14</x:f>
        <x:v>0.25</x:v>
      </x:c>
      <x:c r="I20" s="12" t="n">
        <x:f>IF(COUNT('Country Inputs'!F14,'Country Inputs'!N14,'Country Inputs'!Q14,'Country Inputs'!T14)&lt;4,"Missing input",E20*F20*G20*H20)</x:f>
        <x:v>9213.4</x:v>
      </x:c>
      <x:c r="J20" s="12" t="n">
        <x:f>'Country Inputs'!U14</x:f>
        <x:v>70</x:v>
      </x:c>
      <x:c r="K20" s="12" t="n">
        <x:f>IF(ISNUMBER(I20),I20/J20,"Missing input")</x:f>
        <x:v>131.62</x:v>
      </x:c>
      <x:c r="L20" s="12" t="n">
        <x:f>Assumptions!D9</x:f>
        <x:v>7</x:v>
      </x:c>
      <x:c r="M20" s="12" t="n">
        <x:f>IF(ISNUMBER(K20),K20/L20,"Missing input")</x:f>
        <x:v>18.802857142857142</x:v>
      </x:c>
      <x:c r="N20" s="17" t="n">
        <x:f>Assumptions!D6</x:f>
        <x:v>18000</x:v>
      </x:c>
      <x:c r="O20" s="17" t="n">
        <x:f>Assumptions!D7</x:f>
        <x:v>3600</x:v>
      </x:c>
      <x:c r="P20" s="17" t="n">
        <x:f>Assumptions!D8</x:f>
        <x:v>72</x:v>
      </x:c>
      <x:c r="Q20" s="12" t="n">
        <x:f>IF(COUNT(Assumptions!D6:D8)&lt;3,"Missing price input",IF(ISNUMBER(M20),M20*N20+K20*O20+I20*P20,"Missing input"))</x:f>
        <x:v>1475648.2285714285</x:v>
      </x:c>
      <x:c r="R20" s="15" t="n">
        <x:f>0</x:f>
        <x:v>0</x:v>
      </x:c>
      <x:c r="S20" s="15" t="n">
        <x:f>0</x:f>
        <x:v>0</x:v>
      </x:c>
      <x:c r="T20" s="15" t="n">
        <x:f>0</x:f>
        <x:v>0</x:v>
      </x:c>
      <x:c r="U20" s="15" t="n">
        <x:f>Assumptions!D10</x:f>
        <x:v>0.5</x:v>
      </x:c>
      <x:c r="V20" s="16" t="n">
        <x:f>IF(ISNUMBER(Q20),Q20*R20*S20*T20*U20,"Missing input")</x:f>
        <x:v>0</x:v>
      </x:c>
      <x:c r="W20" s="2"/>
      <x:c r="X20" s="2"/>
    </x:row>
    <x:row r="21" ht="23" customHeight="1">
      <x:c r="A21" s="2" t="str">
        <x:v>CAF</x:v>
      </x:c>
      <x:c r="B21" s="2" t="str">
        <x:v>Central African Republic</x:v>
      </x:c>
      <x:c r="C21" s="2" t="str">
        <x:v>Africa</x:v>
      </x:c>
      <x:c r="D21" s="2" t="str">
        <x:v>Low</x:v>
      </x:c>
      <x:c r="E21" s="17" t="n">
        <x:f>'Country Inputs'!F15</x:f>
        <x:v>1473</x:v>
      </x:c>
      <x:c r="F21" s="18" t="n">
        <x:f>'Country Inputs'!L15</x:f>
        <x:v>1</x:v>
      </x:c>
      <x:c r="G21" s="18" t="n">
        <x:f>'Country Inputs'!O15</x:f>
        <x:v>0.45</x:v>
      </x:c>
      <x:c r="H21" s="18" t="n">
        <x:f>'Country Inputs'!R15</x:f>
        <x:v>0.05</x:v>
      </x:c>
      <x:c r="I21" s="12" t="n">
        <x:f>IF(COUNT('Country Inputs'!F15,'Country Inputs'!L15,'Country Inputs'!O15,'Country Inputs'!R15)&lt;4,"Missing input",E21*F21*G21*H21)</x:f>
        <x:v>33.142500000000005</x:v>
      </x:c>
      <x:c r="J21" s="12" t="n">
        <x:f>'Country Inputs'!U15</x:f>
        <x:v>70</x:v>
      </x:c>
      <x:c r="K21" s="12" t="n">
        <x:f>IF(ISNUMBER(I21),I21/J21,"Missing input")</x:f>
        <x:v>0.4734642857142858</x:v>
      </x:c>
      <x:c r="L21" s="12" t="n">
        <x:f>Assumptions!B9</x:f>
        <x:v>7</x:v>
      </x:c>
      <x:c r="M21" s="12" t="n">
        <x:f>IF(ISNUMBER(K21),K21/L21,"Missing input")</x:f>
        <x:v>0.06763775510204083</x:v>
      </x:c>
      <x:c r="N21" s="17" t="n">
        <x:f>Assumptions!B6</x:f>
        <x:v>6000</x:v>
      </x:c>
      <x:c r="O21" s="17" t="n">
        <x:f>Assumptions!B7</x:f>
        <x:v>1200</x:v>
      </x:c>
      <x:c r="P21" s="17" t="n">
        <x:f>Assumptions!B8</x:f>
        <x:v>24</x:v>
      </x:c>
      <x:c r="Q21" s="12" t="n">
        <x:f>IF(COUNT(Assumptions!B6:B8)&lt;3,"Missing price input",IF(ISNUMBER(M21),M21*N21+K21*O21+I21*P21,"Missing input"))</x:f>
        <x:v>1769.403673469388</x:v>
      </x:c>
      <x:c r="R21" s="15" t="n">
        <x:f>0</x:f>
        <x:v>0</x:v>
      </x:c>
      <x:c r="S21" s="15" t="n">
        <x:f>0</x:f>
        <x:v>0</x:v>
      </x:c>
      <x:c r="T21" s="15" t="n">
        <x:f>0</x:f>
        <x:v>0</x:v>
      </x:c>
      <x:c r="U21" s="15" t="n">
        <x:f>Assumptions!B10</x:f>
        <x:v>0.5</x:v>
      </x:c>
      <x:c r="V21" s="16" t="n">
        <x:f>IF(ISNUMBER(Q21),Q21*R21*S21*T21*U21,"Missing input")</x:f>
        <x:v>0</x:v>
      </x:c>
      <x:c r="W21" s="2"/>
      <x:c r="X21" s="2"/>
    </x:row>
    <x:row r="22" ht="23" customHeight="1">
      <x:c r="A22" s="2" t="str">
        <x:v>CAF</x:v>
      </x:c>
      <x:c r="B22" s="2" t="str">
        <x:v>Central African Republic</x:v>
      </x:c>
      <x:c r="C22" s="2" t="str">
        <x:v>Africa</x:v>
      </x:c>
      <x:c r="D22" s="2" t="str">
        <x:v>Base</x:v>
      </x:c>
      <x:c r="E22" s="17" t="n">
        <x:f>'Country Inputs'!F15</x:f>
        <x:v>1473</x:v>
      </x:c>
      <x:c r="F22" s="18" t="n">
        <x:f>'Country Inputs'!M15</x:f>
        <x:v>1</x:v>
      </x:c>
      <x:c r="G22" s="18" t="n">
        <x:f>'Country Inputs'!P15</x:f>
        <x:v>0.65</x:v>
      </x:c>
      <x:c r="H22" s="18" t="n">
        <x:f>'Country Inputs'!S15</x:f>
        <x:v>0.12</x:v>
      </x:c>
      <x:c r="I22" s="12" t="n">
        <x:f>IF(COUNT('Country Inputs'!F15,'Country Inputs'!M15,'Country Inputs'!P15,'Country Inputs'!S15)&lt;4,"Missing input",E22*F22*G22*H22)</x:f>
        <x:v>114.894</x:v>
      </x:c>
      <x:c r="J22" s="12" t="n">
        <x:f>'Country Inputs'!U15</x:f>
        <x:v>70</x:v>
      </x:c>
      <x:c r="K22" s="12" t="n">
        <x:f>IF(ISNUMBER(I22),I22/J22,"Missing input")</x:f>
        <x:v>1.6413428571428572</x:v>
      </x:c>
      <x:c r="L22" s="12" t="n">
        <x:f>Assumptions!C9</x:f>
        <x:v>7</x:v>
      </x:c>
      <x:c r="M22" s="12" t="n">
        <x:f>IF(ISNUMBER(K22),K22/L22,"Missing input")</x:f>
        <x:v>0.23447755102040818</x:v>
      </x:c>
      <x:c r="N22" s="17" t="n">
        <x:f>Assumptions!C6</x:f>
        <x:v>12000</x:v>
      </x:c>
      <x:c r="O22" s="17" t="n">
        <x:f>Assumptions!C7</x:f>
        <x:v>2400</x:v>
      </x:c>
      <x:c r="P22" s="17" t="n">
        <x:f>Assumptions!C8</x:f>
        <x:v>48</x:v>
      </x:c>
      <x:c r="Q22" s="12" t="n">
        <x:f>IF(COUNT(Assumptions!C6:C8)&lt;3,"Missing price input",IF(ISNUMBER(M22),M22*N22+K22*O22+I22*P22,"Missing input"))</x:f>
        <x:v>12267.865469387756</x:v>
      </x:c>
      <x:c r="R22" s="15" t="n">
        <x:f>0</x:f>
        <x:v>0</x:v>
      </x:c>
      <x:c r="S22" s="15" t="n">
        <x:f>0</x:f>
        <x:v>0</x:v>
      </x:c>
      <x:c r="T22" s="15" t="n">
        <x:f>0</x:f>
        <x:v>0</x:v>
      </x:c>
      <x:c r="U22" s="15" t="n">
        <x:f>Assumptions!C10</x:f>
        <x:v>0.5</x:v>
      </x:c>
      <x:c r="V22" s="16" t="n">
        <x:f>IF(ISNUMBER(Q22),Q22*R22*S22*T22*U22,"Missing input")</x:f>
        <x:v>0</x:v>
      </x:c>
      <x:c r="W22" s="2"/>
      <x:c r="X22" s="2"/>
    </x:row>
    <x:row r="23" ht="23" customHeight="1">
      <x:c r="A23" s="2" t="str">
        <x:v>CAF</x:v>
      </x:c>
      <x:c r="B23" s="2" t="str">
        <x:v>Central African Republic</x:v>
      </x:c>
      <x:c r="C23" s="2" t="str">
        <x:v>Africa</x:v>
      </x:c>
      <x:c r="D23" s="2" t="str">
        <x:v>High</x:v>
      </x:c>
      <x:c r="E23" s="17" t="n">
        <x:f>'Country Inputs'!F15</x:f>
        <x:v>1473</x:v>
      </x:c>
      <x:c r="F23" s="18" t="n">
        <x:f>'Country Inputs'!N15</x:f>
        <x:v>1</x:v>
      </x:c>
      <x:c r="G23" s="18" t="n">
        <x:f>'Country Inputs'!Q15</x:f>
        <x:v>0.8</x:v>
      </x:c>
      <x:c r="H23" s="18" t="n">
        <x:f>'Country Inputs'!T15</x:f>
        <x:v>0.25</x:v>
      </x:c>
      <x:c r="I23" s="12" t="n">
        <x:f>IF(COUNT('Country Inputs'!F15,'Country Inputs'!N15,'Country Inputs'!Q15,'Country Inputs'!T15)&lt;4,"Missing input",E23*F23*G23*H23)</x:f>
        <x:v>294.6</x:v>
      </x:c>
      <x:c r="J23" s="12" t="n">
        <x:f>'Country Inputs'!U15</x:f>
        <x:v>70</x:v>
      </x:c>
      <x:c r="K23" s="12" t="n">
        <x:f>IF(ISNUMBER(I23),I23/J23,"Missing input")</x:f>
        <x:v>4.208571428571429</x:v>
      </x:c>
      <x:c r="L23" s="12" t="n">
        <x:f>Assumptions!D9</x:f>
        <x:v>7</x:v>
      </x:c>
      <x:c r="M23" s="12" t="n">
        <x:f>IF(ISNUMBER(K23),K23/L23,"Missing input")</x:f>
        <x:v>0.6012244897959185</x:v>
      </x:c>
      <x:c r="N23" s="17" t="n">
        <x:f>Assumptions!D6</x:f>
        <x:v>18000</x:v>
      </x:c>
      <x:c r="O23" s="17" t="n">
        <x:f>Assumptions!D7</x:f>
        <x:v>3600</x:v>
      </x:c>
      <x:c r="P23" s="17" t="n">
        <x:f>Assumptions!D8</x:f>
        <x:v>72</x:v>
      </x:c>
      <x:c r="Q23" s="12" t="n">
        <x:f>IF(COUNT(Assumptions!D6:D8)&lt;3,"Missing price input",IF(ISNUMBER(M23),M23*N23+K23*O23+I23*P23,"Missing input"))</x:f>
        <x:v>47184.09795918368</x:v>
      </x:c>
      <x:c r="R23" s="15" t="n">
        <x:f>0</x:f>
        <x:v>0</x:v>
      </x:c>
      <x:c r="S23" s="15" t="n">
        <x:f>0</x:f>
        <x:v>0</x:v>
      </x:c>
      <x:c r="T23" s="15" t="n">
        <x:f>0</x:f>
        <x:v>0</x:v>
      </x:c>
      <x:c r="U23" s="15" t="n">
        <x:f>Assumptions!D10</x:f>
        <x:v>0.5</x:v>
      </x:c>
      <x:c r="V23" s="16" t="n">
        <x:f>IF(ISNUMBER(Q23),Q23*R23*S23*T23*U23,"Missing input")</x:f>
        <x:v>0</x:v>
      </x:c>
      <x:c r="W23" s="2"/>
      <x:c r="X23" s="2"/>
    </x:row>
    <x:row r="24" ht="23" customHeight="1">
      <x:c r="A24" s="2" t="str">
        <x:v>TCD</x:v>
      </x:c>
      <x:c r="B24" s="2" t="str">
        <x:v>Chad</x:v>
      </x:c>
      <x:c r="C24" s="2" t="str">
        <x:v>Africa</x:v>
      </x:c>
      <x:c r="D24" s="2" t="str">
        <x:v>Low</x:v>
      </x:c>
      <x:c r="E24" s="17" t="n">
        <x:f>'Country Inputs'!F16</x:f>
        <x:v>2011</x:v>
      </x:c>
      <x:c r="F24" s="18" t="n">
        <x:f>'Country Inputs'!L16</x:f>
        <x:v>1</x:v>
      </x:c>
      <x:c r="G24" s="18" t="n">
        <x:f>'Country Inputs'!O16</x:f>
        <x:v>0.45</x:v>
      </x:c>
      <x:c r="H24" s="18" t="n">
        <x:f>'Country Inputs'!R16</x:f>
        <x:v>0.05</x:v>
      </x:c>
      <x:c r="I24" s="12" t="n">
        <x:f>IF(COUNT('Country Inputs'!F16,'Country Inputs'!L16,'Country Inputs'!O16,'Country Inputs'!R16)&lt;4,"Missing input",E24*F24*G24*H24)</x:f>
        <x:v>45.2475</x:v>
      </x:c>
      <x:c r="J24" s="12" t="n">
        <x:f>'Country Inputs'!U16</x:f>
        <x:v>70</x:v>
      </x:c>
      <x:c r="K24" s="12" t="n">
        <x:f>IF(ISNUMBER(I24),I24/J24,"Missing input")</x:f>
        <x:v>0.6463928571428572</x:v>
      </x:c>
      <x:c r="L24" s="12" t="n">
        <x:f>Assumptions!B9</x:f>
        <x:v>7</x:v>
      </x:c>
      <x:c r="M24" s="12" t="n">
        <x:f>IF(ISNUMBER(K24),K24/L24,"Missing input")</x:f>
        <x:v>0.09234183673469389</x:v>
      </x:c>
      <x:c r="N24" s="17" t="n">
        <x:f>Assumptions!B6</x:f>
        <x:v>6000</x:v>
      </x:c>
      <x:c r="O24" s="17" t="n">
        <x:f>Assumptions!B7</x:f>
        <x:v>1200</x:v>
      </x:c>
      <x:c r="P24" s="17" t="n">
        <x:f>Assumptions!B8</x:f>
        <x:v>24</x:v>
      </x:c>
      <x:c r="Q24" s="12" t="n">
        <x:f>IF(COUNT(Assumptions!B6:B8)&lt;3,"Missing price input",IF(ISNUMBER(M24),M24*N24+K24*O24+I24*P24,"Missing input"))</x:f>
        <x:v>2415.662448979592</x:v>
      </x:c>
      <x:c r="R24" s="15" t="n">
        <x:f>0</x:f>
        <x:v>0</x:v>
      </x:c>
      <x:c r="S24" s="15" t="n">
        <x:f>0</x:f>
        <x:v>0</x:v>
      </x:c>
      <x:c r="T24" s="15" t="n">
        <x:f>0</x:f>
        <x:v>0</x:v>
      </x:c>
      <x:c r="U24" s="15" t="n">
        <x:f>Assumptions!B10</x:f>
        <x:v>0.5</x:v>
      </x:c>
      <x:c r="V24" s="16" t="n">
        <x:f>IF(ISNUMBER(Q24),Q24*R24*S24*T24*U24,"Missing input")</x:f>
        <x:v>0</x:v>
      </x:c>
      <x:c r="W24" s="2"/>
      <x:c r="X24" s="2"/>
    </x:row>
    <x:row r="25" ht="23" customHeight="1">
      <x:c r="A25" s="2" t="str">
        <x:v>TCD</x:v>
      </x:c>
      <x:c r="B25" s="2" t="str">
        <x:v>Chad</x:v>
      </x:c>
      <x:c r="C25" s="2" t="str">
        <x:v>Africa</x:v>
      </x:c>
      <x:c r="D25" s="2" t="str">
        <x:v>Base</x:v>
      </x:c>
      <x:c r="E25" s="17" t="n">
        <x:f>'Country Inputs'!F16</x:f>
        <x:v>2011</x:v>
      </x:c>
      <x:c r="F25" s="18" t="n">
        <x:f>'Country Inputs'!M16</x:f>
        <x:v>1</x:v>
      </x:c>
      <x:c r="G25" s="18" t="n">
        <x:f>'Country Inputs'!P16</x:f>
        <x:v>0.65</x:v>
      </x:c>
      <x:c r="H25" s="18" t="n">
        <x:f>'Country Inputs'!S16</x:f>
        <x:v>0.12</x:v>
      </x:c>
      <x:c r="I25" s="12" t="n">
        <x:f>IF(COUNT('Country Inputs'!F16,'Country Inputs'!M16,'Country Inputs'!P16,'Country Inputs'!S16)&lt;4,"Missing input",E25*F25*G25*H25)</x:f>
        <x:v>156.858</x:v>
      </x:c>
      <x:c r="J25" s="12" t="n">
        <x:f>'Country Inputs'!U16</x:f>
        <x:v>70</x:v>
      </x:c>
      <x:c r="K25" s="12" t="n">
        <x:f>IF(ISNUMBER(I25),I25/J25,"Missing input")</x:f>
        <x:v>2.2408285714285716</x:v>
      </x:c>
      <x:c r="L25" s="12" t="n">
        <x:f>Assumptions!C9</x:f>
        <x:v>7</x:v>
      </x:c>
      <x:c r="M25" s="12" t="n">
        <x:f>IF(ISNUMBER(K25),K25/L25,"Missing input")</x:f>
        <x:v>0.3201183673469388</x:v>
      </x:c>
      <x:c r="N25" s="17" t="n">
        <x:f>Assumptions!C6</x:f>
        <x:v>12000</x:v>
      </x:c>
      <x:c r="O25" s="17" t="n">
        <x:f>Assumptions!C7</x:f>
        <x:v>2400</x:v>
      </x:c>
      <x:c r="P25" s="17" t="n">
        <x:f>Assumptions!C8</x:f>
        <x:v>48</x:v>
      </x:c>
      <x:c r="Q25" s="12" t="n">
        <x:f>IF(COUNT(Assumptions!C6:C8)&lt;3,"Missing price input",IF(ISNUMBER(M25),M25*N25+K25*O25+I25*P25,"Missing input"))</x:f>
        <x:v>16748.59297959184</x:v>
      </x:c>
      <x:c r="R25" s="15" t="n">
        <x:f>0</x:f>
        <x:v>0</x:v>
      </x:c>
      <x:c r="S25" s="15" t="n">
        <x:f>0</x:f>
        <x:v>0</x:v>
      </x:c>
      <x:c r="T25" s="15" t="n">
        <x:f>0</x:f>
        <x:v>0</x:v>
      </x:c>
      <x:c r="U25" s="15" t="n">
        <x:f>Assumptions!C10</x:f>
        <x:v>0.5</x:v>
      </x:c>
      <x:c r="V25" s="16" t="n">
        <x:f>IF(ISNUMBER(Q25),Q25*R25*S25*T25*U25,"Missing input")</x:f>
        <x:v>0</x:v>
      </x:c>
      <x:c r="W25" s="2"/>
      <x:c r="X25" s="2"/>
    </x:row>
    <x:row r="26" ht="23" customHeight="1">
      <x:c r="A26" s="2" t="str">
        <x:v>TCD</x:v>
      </x:c>
      <x:c r="B26" s="2" t="str">
        <x:v>Chad</x:v>
      </x:c>
      <x:c r="C26" s="2" t="str">
        <x:v>Africa</x:v>
      </x:c>
      <x:c r="D26" s="2" t="str">
        <x:v>High</x:v>
      </x:c>
      <x:c r="E26" s="17" t="n">
        <x:f>'Country Inputs'!F16</x:f>
        <x:v>2011</x:v>
      </x:c>
      <x:c r="F26" s="18" t="n">
        <x:f>'Country Inputs'!N16</x:f>
        <x:v>1</x:v>
      </x:c>
      <x:c r="G26" s="18" t="n">
        <x:f>'Country Inputs'!Q16</x:f>
        <x:v>0.8</x:v>
      </x:c>
      <x:c r="H26" s="18" t="n">
        <x:f>'Country Inputs'!T16</x:f>
        <x:v>0.25</x:v>
      </x:c>
      <x:c r="I26" s="12" t="n">
        <x:f>IF(COUNT('Country Inputs'!F16,'Country Inputs'!N16,'Country Inputs'!Q16,'Country Inputs'!T16)&lt;4,"Missing input",E26*F26*G26*H26)</x:f>
        <x:v>402.20000000000005</x:v>
      </x:c>
      <x:c r="J26" s="12" t="n">
        <x:f>'Country Inputs'!U16</x:f>
        <x:v>70</x:v>
      </x:c>
      <x:c r="K26" s="12" t="n">
        <x:f>IF(ISNUMBER(I26),I26/J26,"Missing input")</x:f>
        <x:v>5.745714285714286</x:v>
      </x:c>
      <x:c r="L26" s="12" t="n">
        <x:f>Assumptions!D9</x:f>
        <x:v>7</x:v>
      </x:c>
      <x:c r="M26" s="12" t="n">
        <x:f>IF(ISNUMBER(K26),K26/L26,"Missing input")</x:f>
        <x:v>0.8208163265306123</x:v>
      </x:c>
      <x:c r="N26" s="17" t="n">
        <x:f>Assumptions!D6</x:f>
        <x:v>18000</x:v>
      </x:c>
      <x:c r="O26" s="17" t="n">
        <x:f>Assumptions!D7</x:f>
        <x:v>3600</x:v>
      </x:c>
      <x:c r="P26" s="17" t="n">
        <x:f>Assumptions!D8</x:f>
        <x:v>72</x:v>
      </x:c>
      <x:c r="Q26" s="12" t="n">
        <x:f>IF(COUNT(Assumptions!D6:D8)&lt;3,"Missing price input",IF(ISNUMBER(M26),M26*N26+K26*O26+I26*P26,"Missing input"))</x:f>
        <x:v>64417.66530612246</x:v>
      </x:c>
      <x:c r="R26" s="15" t="n">
        <x:f>0</x:f>
        <x:v>0</x:v>
      </x:c>
      <x:c r="S26" s="15" t="n">
        <x:f>0</x:f>
        <x:v>0</x:v>
      </x:c>
      <x:c r="T26" s="15" t="n">
        <x:f>0</x:f>
        <x:v>0</x:v>
      </x:c>
      <x:c r="U26" s="15" t="n">
        <x:f>Assumptions!D10</x:f>
        <x:v>0.5</x:v>
      </x:c>
      <x:c r="V26" s="16" t="n">
        <x:f>IF(ISNUMBER(Q26),Q26*R26*S26*T26*U26,"Missing input")</x:f>
        <x:v>0</x:v>
      </x:c>
      <x:c r="W26" s="2"/>
      <x:c r="X26" s="2"/>
    </x:row>
    <x:row r="27" ht="23" customHeight="1">
      <x:c r="A27" s="2" t="str">
        <x:v>COM</x:v>
      </x:c>
      <x:c r="B27" s="2" t="str">
        <x:v>Comoros</x:v>
      </x:c>
      <x:c r="C27" s="2" t="str">
        <x:v>Africa</x:v>
      </x:c>
      <x:c r="D27" s="2" t="str">
        <x:v>Low</x:v>
      </x:c>
      <x:c r="E27" s="17" t="n">
        <x:f>'Country Inputs'!F17</x:f>
        <x:v>820</x:v>
      </x:c>
      <x:c r="F27" s="18" t="n">
        <x:f>'Country Inputs'!L17</x:f>
        <x:v>1</x:v>
      </x:c>
      <x:c r="G27" s="18" t="n">
        <x:f>'Country Inputs'!O17</x:f>
        <x:v>0.45</x:v>
      </x:c>
      <x:c r="H27" s="18" t="n">
        <x:f>'Country Inputs'!R17</x:f>
        <x:v>0.05</x:v>
      </x:c>
      <x:c r="I27" s="12" t="n">
        <x:f>IF(COUNT('Country Inputs'!F17,'Country Inputs'!L17,'Country Inputs'!O17,'Country Inputs'!R17)&lt;4,"Missing input",E27*F27*G27*H27)</x:f>
        <x:v>18.45</x:v>
      </x:c>
      <x:c r="J27" s="12" t="n">
        <x:f>'Country Inputs'!U17</x:f>
        <x:v>70</x:v>
      </x:c>
      <x:c r="K27" s="12" t="n">
        <x:f>IF(ISNUMBER(I27),I27/J27,"Missing input")</x:f>
        <x:v>0.26357142857142857</x:v>
      </x:c>
      <x:c r="L27" s="12" t="n">
        <x:f>Assumptions!B9</x:f>
        <x:v>7</x:v>
      </x:c>
      <x:c r="M27" s="12" t="n">
        <x:f>IF(ISNUMBER(K27),K27/L27,"Missing input")</x:f>
        <x:v>0.037653061224489796</x:v>
      </x:c>
      <x:c r="N27" s="17" t="n">
        <x:f>Assumptions!B6</x:f>
        <x:v>6000</x:v>
      </x:c>
      <x:c r="O27" s="17" t="n">
        <x:f>Assumptions!B7</x:f>
        <x:v>1200</x:v>
      </x:c>
      <x:c r="P27" s="17" t="n">
        <x:f>Assumptions!B8</x:f>
        <x:v>24</x:v>
      </x:c>
      <x:c r="Q27" s="12" t="n">
        <x:f>IF(COUNT(Assumptions!B6:B8)&lt;3,"Missing price input",IF(ISNUMBER(M27),M27*N27+K27*O27+I27*P27,"Missing input"))</x:f>
        <x:v>985.004081632653</x:v>
      </x:c>
      <x:c r="R27" s="15" t="n">
        <x:f>0</x:f>
        <x:v>0</x:v>
      </x:c>
      <x:c r="S27" s="15" t="n">
        <x:f>0</x:f>
        <x:v>0</x:v>
      </x:c>
      <x:c r="T27" s="15" t="n">
        <x:f>0</x:f>
        <x:v>0</x:v>
      </x:c>
      <x:c r="U27" s="15" t="n">
        <x:f>Assumptions!B10</x:f>
        <x:v>0.5</x:v>
      </x:c>
      <x:c r="V27" s="16" t="n">
        <x:f>IF(ISNUMBER(Q27),Q27*R27*S27*T27*U27,"Missing input")</x:f>
        <x:v>0</x:v>
      </x:c>
      <x:c r="W27" s="2"/>
      <x:c r="X27" s="2"/>
    </x:row>
    <x:row r="28" ht="23" customHeight="1">
      <x:c r="A28" s="2" t="str">
        <x:v>COM</x:v>
      </x:c>
      <x:c r="B28" s="2" t="str">
        <x:v>Comoros</x:v>
      </x:c>
      <x:c r="C28" s="2" t="str">
        <x:v>Africa</x:v>
      </x:c>
      <x:c r="D28" s="2" t="str">
        <x:v>Base</x:v>
      </x:c>
      <x:c r="E28" s="17" t="n">
        <x:f>'Country Inputs'!F17</x:f>
        <x:v>820</x:v>
      </x:c>
      <x:c r="F28" s="18" t="n">
        <x:f>'Country Inputs'!M17</x:f>
        <x:v>1</x:v>
      </x:c>
      <x:c r="G28" s="18" t="n">
        <x:f>'Country Inputs'!P17</x:f>
        <x:v>0.65</x:v>
      </x:c>
      <x:c r="H28" s="18" t="n">
        <x:f>'Country Inputs'!S17</x:f>
        <x:v>0.12</x:v>
      </x:c>
      <x:c r="I28" s="12" t="n">
        <x:f>IF(COUNT('Country Inputs'!F17,'Country Inputs'!M17,'Country Inputs'!P17,'Country Inputs'!S17)&lt;4,"Missing input",E28*F28*G28*H28)</x:f>
        <x:v>63.96</x:v>
      </x:c>
      <x:c r="J28" s="12" t="n">
        <x:f>'Country Inputs'!U17</x:f>
        <x:v>70</x:v>
      </x:c>
      <x:c r="K28" s="12" t="n">
        <x:f>IF(ISNUMBER(I28),I28/J28,"Missing input")</x:f>
        <x:v>0.9137142857142857</x:v>
      </x:c>
      <x:c r="L28" s="12" t="n">
        <x:f>Assumptions!C9</x:f>
        <x:v>7</x:v>
      </x:c>
      <x:c r="M28" s="12" t="n">
        <x:f>IF(ISNUMBER(K28),K28/L28,"Missing input")</x:f>
        <x:v>0.13053061224489795</x:v>
      </x:c>
      <x:c r="N28" s="17" t="n">
        <x:f>Assumptions!C6</x:f>
        <x:v>12000</x:v>
      </x:c>
      <x:c r="O28" s="17" t="n">
        <x:f>Assumptions!C7</x:f>
        <x:v>2400</x:v>
      </x:c>
      <x:c r="P28" s="17" t="n">
        <x:f>Assumptions!C8</x:f>
        <x:v>48</x:v>
      </x:c>
      <x:c r="Q28" s="12" t="n">
        <x:f>IF(COUNT(Assumptions!C6:C8)&lt;3,"Missing price input",IF(ISNUMBER(M28),M28*N28+K28*O28+I28*P28,"Missing input"))</x:f>
        <x:v>6829.361632653061</x:v>
      </x:c>
      <x:c r="R28" s="15" t="n">
        <x:f>0</x:f>
        <x:v>0</x:v>
      </x:c>
      <x:c r="S28" s="15" t="n">
        <x:f>0</x:f>
        <x:v>0</x:v>
      </x:c>
      <x:c r="T28" s="15" t="n">
        <x:f>0</x:f>
        <x:v>0</x:v>
      </x:c>
      <x:c r="U28" s="15" t="n">
        <x:f>Assumptions!C10</x:f>
        <x:v>0.5</x:v>
      </x:c>
      <x:c r="V28" s="16" t="n">
        <x:f>IF(ISNUMBER(Q28),Q28*R28*S28*T28*U28,"Missing input")</x:f>
        <x:v>0</x:v>
      </x:c>
      <x:c r="W28" s="2"/>
      <x:c r="X28" s="2"/>
    </x:row>
    <x:row r="29" ht="23" customHeight="1">
      <x:c r="A29" s="2" t="str">
        <x:v>COM</x:v>
      </x:c>
      <x:c r="B29" s="2" t="str">
        <x:v>Comoros</x:v>
      </x:c>
      <x:c r="C29" s="2" t="str">
        <x:v>Africa</x:v>
      </x:c>
      <x:c r="D29" s="2" t="str">
        <x:v>High</x:v>
      </x:c>
      <x:c r="E29" s="17" t="n">
        <x:f>'Country Inputs'!F17</x:f>
        <x:v>820</x:v>
      </x:c>
      <x:c r="F29" s="18" t="n">
        <x:f>'Country Inputs'!N17</x:f>
        <x:v>1</x:v>
      </x:c>
      <x:c r="G29" s="18" t="n">
        <x:f>'Country Inputs'!Q17</x:f>
        <x:v>0.8</x:v>
      </x:c>
      <x:c r="H29" s="18" t="n">
        <x:f>'Country Inputs'!T17</x:f>
        <x:v>0.25</x:v>
      </x:c>
      <x:c r="I29" s="12" t="n">
        <x:f>IF(COUNT('Country Inputs'!F17,'Country Inputs'!N17,'Country Inputs'!Q17,'Country Inputs'!T17)&lt;4,"Missing input",E29*F29*G29*H29)</x:f>
        <x:v>164</x:v>
      </x:c>
      <x:c r="J29" s="12" t="n">
        <x:f>'Country Inputs'!U17</x:f>
        <x:v>70</x:v>
      </x:c>
      <x:c r="K29" s="12" t="n">
        <x:f>IF(ISNUMBER(I29),I29/J29,"Missing input")</x:f>
        <x:v>2.342857142857143</x:v>
      </x:c>
      <x:c r="L29" s="12" t="n">
        <x:f>Assumptions!D9</x:f>
        <x:v>7</x:v>
      </x:c>
      <x:c r="M29" s="12" t="n">
        <x:f>IF(ISNUMBER(K29),K29/L29,"Missing input")</x:f>
        <x:v>0.3346938775510204</x:v>
      </x:c>
      <x:c r="N29" s="17" t="n">
        <x:f>Assumptions!D6</x:f>
        <x:v>18000</x:v>
      </x:c>
      <x:c r="O29" s="17" t="n">
        <x:f>Assumptions!D7</x:f>
        <x:v>3600</x:v>
      </x:c>
      <x:c r="P29" s="17" t="n">
        <x:f>Assumptions!D8</x:f>
        <x:v>72</x:v>
      </x:c>
      <x:c r="Q29" s="12" t="n">
        <x:f>IF(COUNT(Assumptions!D6:D8)&lt;3,"Missing price input",IF(ISNUMBER(M29),M29*N29+K29*O29+I29*P29,"Missing input"))</x:f>
        <x:v>26266.775510204083</x:v>
      </x:c>
      <x:c r="R29" s="15" t="n">
        <x:f>0</x:f>
        <x:v>0</x:v>
      </x:c>
      <x:c r="S29" s="15" t="n">
        <x:f>0</x:f>
        <x:v>0</x:v>
      </x:c>
      <x:c r="T29" s="15" t="n">
        <x:f>0</x:f>
        <x:v>0</x:v>
      </x:c>
      <x:c r="U29" s="15" t="n">
        <x:f>Assumptions!D10</x:f>
        <x:v>0.5</x:v>
      </x:c>
      <x:c r="V29" s="16" t="n">
        <x:f>IF(ISNUMBER(Q29),Q29*R29*S29*T29*U29,"Missing input")</x:f>
        <x:v>0</x:v>
      </x:c>
      <x:c r="W29" s="2"/>
      <x:c r="X29" s="2"/>
    </x:row>
    <x:row r="30" ht="23" customHeight="1">
      <x:c r="A30" s="2" t="str">
        <x:v>CIV</x:v>
      </x:c>
      <x:c r="B30" s="2" t="str">
        <x:v>Côte d’Ivoire</x:v>
      </x:c>
      <x:c r="C30" s="2" t="str">
        <x:v>Africa</x:v>
      </x:c>
      <x:c r="D30" s="2" t="str">
        <x:v>Low</x:v>
      </x:c>
      <x:c r="E30" s="17" t="n">
        <x:f>'Country Inputs'!F19</x:f>
        <x:v>65994</x:v>
      </x:c>
      <x:c r="F30" s="18" t="n">
        <x:f>'Country Inputs'!L19</x:f>
        <x:v>1</x:v>
      </x:c>
      <x:c r="G30" s="18" t="n">
        <x:f>'Country Inputs'!O19</x:f>
        <x:v>0.45</x:v>
      </x:c>
      <x:c r="H30" s="18" t="n">
        <x:f>'Country Inputs'!R19</x:f>
        <x:v>0.05</x:v>
      </x:c>
      <x:c r="I30" s="12" t="n">
        <x:f>IF(COUNT('Country Inputs'!F19,'Country Inputs'!L19,'Country Inputs'!O19,'Country Inputs'!R19)&lt;4,"Missing input",E30*F30*G30*H30)</x:f>
        <x:v>1484.865</x:v>
      </x:c>
      <x:c r="J30" s="12" t="n">
        <x:f>'Country Inputs'!U19</x:f>
        <x:v>70</x:v>
      </x:c>
      <x:c r="K30" s="12" t="n">
        <x:f>IF(ISNUMBER(I30),I30/J30,"Missing input")</x:f>
        <x:v>21.212357142857144</x:v>
      </x:c>
      <x:c r="L30" s="12" t="n">
        <x:f>Assumptions!B9</x:f>
        <x:v>7</x:v>
      </x:c>
      <x:c r="M30" s="12" t="n">
        <x:f>IF(ISNUMBER(K30),K30/L30,"Missing input")</x:f>
        <x:v>3.030336734693878</x:v>
      </x:c>
      <x:c r="N30" s="17" t="n">
        <x:f>Assumptions!B6</x:f>
        <x:v>6000</x:v>
      </x:c>
      <x:c r="O30" s="17" t="n">
        <x:f>Assumptions!B7</x:f>
        <x:v>1200</x:v>
      </x:c>
      <x:c r="P30" s="17" t="n">
        <x:f>Assumptions!B8</x:f>
        <x:v>24</x:v>
      </x:c>
      <x:c r="Q30" s="12" t="n">
        <x:f>IF(COUNT(Assumptions!B6:B8)&lt;3,"Missing price input",IF(ISNUMBER(M30),M30*N30+K30*O30+I30*P30,"Missing input"))</x:f>
        <x:v>79273.60897959184</x:v>
      </x:c>
      <x:c r="R30" s="15" t="n">
        <x:f>0</x:f>
        <x:v>0</x:v>
      </x:c>
      <x:c r="S30" s="15" t="n">
        <x:f>0</x:f>
        <x:v>0</x:v>
      </x:c>
      <x:c r="T30" s="15" t="n">
        <x:f>0</x:f>
        <x:v>0</x:v>
      </x:c>
      <x:c r="U30" s="15" t="n">
        <x:f>Assumptions!B10</x:f>
        <x:v>0.5</x:v>
      </x:c>
      <x:c r="V30" s="16" t="n">
        <x:f>IF(ISNUMBER(Q30),Q30*R30*S30*T30*U30,"Missing input")</x:f>
        <x:v>0</x:v>
      </x:c>
      <x:c r="W30" s="2"/>
      <x:c r="X30" s="2"/>
    </x:row>
    <x:row r="31" ht="23" customHeight="1">
      <x:c r="A31" s="2" t="str">
        <x:v>CIV</x:v>
      </x:c>
      <x:c r="B31" s="2" t="str">
        <x:v>Côte d’Ivoire</x:v>
      </x:c>
      <x:c r="C31" s="2" t="str">
        <x:v>Africa</x:v>
      </x:c>
      <x:c r="D31" s="2" t="str">
        <x:v>Base</x:v>
      </x:c>
      <x:c r="E31" s="17" t="n">
        <x:f>'Country Inputs'!F19</x:f>
        <x:v>65994</x:v>
      </x:c>
      <x:c r="F31" s="18" t="n">
        <x:f>'Country Inputs'!M19</x:f>
        <x:v>1</x:v>
      </x:c>
      <x:c r="G31" s="18" t="n">
        <x:f>'Country Inputs'!P19</x:f>
        <x:v>0.65</x:v>
      </x:c>
      <x:c r="H31" s="18" t="n">
        <x:f>'Country Inputs'!S19</x:f>
        <x:v>0.12</x:v>
      </x:c>
      <x:c r="I31" s="12" t="n">
        <x:f>IF(COUNT('Country Inputs'!F19,'Country Inputs'!M19,'Country Inputs'!P19,'Country Inputs'!S19)&lt;4,"Missing input",E31*F31*G31*H31)</x:f>
        <x:v>5147.531999999999</x:v>
      </x:c>
      <x:c r="J31" s="12" t="n">
        <x:f>'Country Inputs'!U19</x:f>
        <x:v>70</x:v>
      </x:c>
      <x:c r="K31" s="12" t="n">
        <x:f>IF(ISNUMBER(I31),I31/J31,"Missing input")</x:f>
        <x:v>73.53617142857142</x:v>
      </x:c>
      <x:c r="L31" s="12" t="n">
        <x:f>Assumptions!C9</x:f>
        <x:v>7</x:v>
      </x:c>
      <x:c r="M31" s="12" t="n">
        <x:f>IF(ISNUMBER(K31),K31/L31,"Missing input")</x:f>
        <x:v>10.505167346938775</x:v>
      </x:c>
      <x:c r="N31" s="17" t="n">
        <x:f>Assumptions!C6</x:f>
        <x:v>12000</x:v>
      </x:c>
      <x:c r="O31" s="17" t="n">
        <x:f>Assumptions!C7</x:f>
        <x:v>2400</x:v>
      </x:c>
      <x:c r="P31" s="17" t="n">
        <x:f>Assumptions!C8</x:f>
        <x:v>48</x:v>
      </x:c>
      <x:c r="Q31" s="12" t="n">
        <x:f>IF(COUNT(Assumptions!C6:C8)&lt;3,"Missing price input",IF(ISNUMBER(M31),M31*N31+K31*O31+I31*P31,"Missing input"))</x:f>
        <x:v>549630.3555918366</x:v>
      </x:c>
      <x:c r="R31" s="15" t="n">
        <x:f>0</x:f>
        <x:v>0</x:v>
      </x:c>
      <x:c r="S31" s="15" t="n">
        <x:f>0</x:f>
        <x:v>0</x:v>
      </x:c>
      <x:c r="T31" s="15" t="n">
        <x:f>0</x:f>
        <x:v>0</x:v>
      </x:c>
      <x:c r="U31" s="15" t="n">
        <x:f>Assumptions!C10</x:f>
        <x:v>0.5</x:v>
      </x:c>
      <x:c r="V31" s="16" t="n">
        <x:f>IF(ISNUMBER(Q31),Q31*R31*S31*T31*U31,"Missing input")</x:f>
        <x:v>0</x:v>
      </x:c>
      <x:c r="W31" s="2"/>
      <x:c r="X31" s="2"/>
    </x:row>
    <x:row r="32" ht="23" customHeight="1">
      <x:c r="A32" s="2" t="str">
        <x:v>CIV</x:v>
      </x:c>
      <x:c r="B32" s="2" t="str">
        <x:v>Côte d’Ivoire</x:v>
      </x:c>
      <x:c r="C32" s="2" t="str">
        <x:v>Africa</x:v>
      </x:c>
      <x:c r="D32" s="2" t="str">
        <x:v>High</x:v>
      </x:c>
      <x:c r="E32" s="17" t="n">
        <x:f>'Country Inputs'!F19</x:f>
        <x:v>65994</x:v>
      </x:c>
      <x:c r="F32" s="18" t="n">
        <x:f>'Country Inputs'!N19</x:f>
        <x:v>1</x:v>
      </x:c>
      <x:c r="G32" s="18" t="n">
        <x:f>'Country Inputs'!Q19</x:f>
        <x:v>0.8</x:v>
      </x:c>
      <x:c r="H32" s="18" t="n">
        <x:f>'Country Inputs'!T19</x:f>
        <x:v>0.25</x:v>
      </x:c>
      <x:c r="I32" s="12" t="n">
        <x:f>IF(COUNT('Country Inputs'!F19,'Country Inputs'!N19,'Country Inputs'!Q19,'Country Inputs'!T19)&lt;4,"Missing input",E32*F32*G32*H32)</x:f>
        <x:v>13198.800000000001</x:v>
      </x:c>
      <x:c r="J32" s="12" t="n">
        <x:f>'Country Inputs'!U19</x:f>
        <x:v>70</x:v>
      </x:c>
      <x:c r="K32" s="12" t="n">
        <x:f>IF(ISNUMBER(I32),I32/J32,"Missing input")</x:f>
        <x:v>188.55428571428573</x:v>
      </x:c>
      <x:c r="L32" s="12" t="n">
        <x:f>Assumptions!D9</x:f>
        <x:v>7</x:v>
      </x:c>
      <x:c r="M32" s="12" t="n">
        <x:f>IF(ISNUMBER(K32),K32/L32,"Missing input")</x:f>
        <x:v>26.936326530612245</x:v>
      </x:c>
      <x:c r="N32" s="17" t="n">
        <x:f>Assumptions!D6</x:f>
        <x:v>18000</x:v>
      </x:c>
      <x:c r="O32" s="17" t="n">
        <x:f>Assumptions!D7</x:f>
        <x:v>3600</x:v>
      </x:c>
      <x:c r="P32" s="17" t="n">
        <x:f>Assumptions!D8</x:f>
        <x:v>72</x:v>
      </x:c>
      <x:c r="Q32" s="12" t="n">
        <x:f>IF(COUNT(Assumptions!D6:D8)&lt;3,"Missing price input",IF(ISNUMBER(M32),M32*N32+K32*O32+I32*P32,"Missing input"))</x:f>
        <x:v>2113962.906122449</x:v>
      </x:c>
      <x:c r="R32" s="15" t="n">
        <x:f>0</x:f>
        <x:v>0</x:v>
      </x:c>
      <x:c r="S32" s="15" t="n">
        <x:f>0</x:f>
        <x:v>0</x:v>
      </x:c>
      <x:c r="T32" s="15" t="n">
        <x:f>0</x:f>
        <x:v>0</x:v>
      </x:c>
      <x:c r="U32" s="15" t="n">
        <x:f>Assumptions!D10</x:f>
        <x:v>0.5</x:v>
      </x:c>
      <x:c r="V32" s="16" t="n">
        <x:f>IF(ISNUMBER(Q32),Q32*R32*S32*T32*U32,"Missing input")</x:f>
        <x:v>0</x:v>
      </x:c>
      <x:c r="W32" s="2"/>
      <x:c r="X32" s="2"/>
    </x:row>
    <x:row r="33" ht="23" customHeight="1">
      <x:c r="A33" s="2" t="str">
        <x:v>DJI</x:v>
      </x:c>
      <x:c r="B33" s="2" t="str">
        <x:v>Djibouti</x:v>
      </x:c>
      <x:c r="C33" s="2" t="str">
        <x:v>Africa</x:v>
      </x:c>
      <x:c r="D33" s="2" t="str">
        <x:v>Low</x:v>
      </x:c>
      <x:c r="E33" s="17" t="n">
        <x:f>'Country Inputs'!F21</x:f>
        <x:v>1633</x:v>
      </x:c>
      <x:c r="F33" s="18" t="n">
        <x:f>'Country Inputs'!L21</x:f>
        <x:v>1</x:v>
      </x:c>
      <x:c r="G33" s="18" t="n">
        <x:f>'Country Inputs'!O21</x:f>
        <x:v>0.45</x:v>
      </x:c>
      <x:c r="H33" s="18" t="n">
        <x:f>'Country Inputs'!R21</x:f>
        <x:v>0.05</x:v>
      </x:c>
      <x:c r="I33" s="12" t="n">
        <x:f>IF(COUNT('Country Inputs'!F21,'Country Inputs'!L21,'Country Inputs'!O21,'Country Inputs'!R21)&lt;4,"Missing input",E33*F33*G33*H33)</x:f>
        <x:v>36.7425</x:v>
      </x:c>
      <x:c r="J33" s="12" t="n">
        <x:f>'Country Inputs'!U21</x:f>
        <x:v>70</x:v>
      </x:c>
      <x:c r="K33" s="12" t="n">
        <x:f>IF(ISNUMBER(I33),I33/J33,"Missing input")</x:f>
        <x:v>0.5248928571428572</x:v>
      </x:c>
      <x:c r="L33" s="12" t="n">
        <x:f>Assumptions!B9</x:f>
        <x:v>7</x:v>
      </x:c>
      <x:c r="M33" s="12" t="n">
        <x:f>IF(ISNUMBER(K33),K33/L33,"Missing input")</x:f>
        <x:v>0.07498469387755102</x:v>
      </x:c>
      <x:c r="N33" s="17" t="n">
        <x:f>Assumptions!B6</x:f>
        <x:v>6000</x:v>
      </x:c>
      <x:c r="O33" s="17" t="n">
        <x:f>Assumptions!B7</x:f>
        <x:v>1200</x:v>
      </x:c>
      <x:c r="P33" s="17" t="n">
        <x:f>Assumptions!B8</x:f>
        <x:v>24</x:v>
      </x:c>
      <x:c r="Q33" s="12" t="n">
        <x:f>IF(COUNT(Assumptions!B6:B8)&lt;3,"Missing price input",IF(ISNUMBER(M33),M33*N33+K33*O33+I33*P33,"Missing input"))</x:f>
        <x:v>1961.5995918367346</x:v>
      </x:c>
      <x:c r="R33" s="15" t="n">
        <x:f>0</x:f>
        <x:v>0</x:v>
      </x:c>
      <x:c r="S33" s="15" t="n">
        <x:f>0</x:f>
        <x:v>0</x:v>
      </x:c>
      <x:c r="T33" s="15" t="n">
        <x:f>0</x:f>
        <x:v>0</x:v>
      </x:c>
      <x:c r="U33" s="15" t="n">
        <x:f>Assumptions!B10</x:f>
        <x:v>0.5</x:v>
      </x:c>
      <x:c r="V33" s="16" t="n">
        <x:f>IF(ISNUMBER(Q33),Q33*R33*S33*T33*U33,"Missing input")</x:f>
        <x:v>0</x:v>
      </x:c>
      <x:c r="W33" s="2"/>
      <x:c r="X33" s="2"/>
    </x:row>
    <x:row r="34" ht="23" customHeight="1">
      <x:c r="A34" s="2" t="str">
        <x:v>DJI</x:v>
      </x:c>
      <x:c r="B34" s="2" t="str">
        <x:v>Djibouti</x:v>
      </x:c>
      <x:c r="C34" s="2" t="str">
        <x:v>Africa</x:v>
      </x:c>
      <x:c r="D34" s="2" t="str">
        <x:v>Base</x:v>
      </x:c>
      <x:c r="E34" s="17" t="n">
        <x:f>'Country Inputs'!F21</x:f>
        <x:v>1633</x:v>
      </x:c>
      <x:c r="F34" s="18" t="n">
        <x:f>'Country Inputs'!M21</x:f>
        <x:v>1</x:v>
      </x:c>
      <x:c r="G34" s="18" t="n">
        <x:f>'Country Inputs'!P21</x:f>
        <x:v>0.65</x:v>
      </x:c>
      <x:c r="H34" s="18" t="n">
        <x:f>'Country Inputs'!S21</x:f>
        <x:v>0.12</x:v>
      </x:c>
      <x:c r="I34" s="12" t="n">
        <x:f>IF(COUNT('Country Inputs'!F21,'Country Inputs'!M21,'Country Inputs'!P21,'Country Inputs'!S21)&lt;4,"Missing input",E34*F34*G34*H34)</x:f>
        <x:v>127.374</x:v>
      </x:c>
      <x:c r="J34" s="12" t="n">
        <x:f>'Country Inputs'!U21</x:f>
        <x:v>70</x:v>
      </x:c>
      <x:c r="K34" s="12" t="n">
        <x:f>IF(ISNUMBER(I34),I34/J34,"Missing input")</x:f>
        <x:v>1.8196285714285714</x:v>
      </x:c>
      <x:c r="L34" s="12" t="n">
        <x:f>Assumptions!C9</x:f>
        <x:v>7</x:v>
      </x:c>
      <x:c r="M34" s="12" t="n">
        <x:f>IF(ISNUMBER(K34),K34/L34,"Missing input")</x:f>
        <x:v>0.2599469387755102</x:v>
      </x:c>
      <x:c r="N34" s="17" t="n">
        <x:f>Assumptions!C6</x:f>
        <x:v>12000</x:v>
      </x:c>
      <x:c r="O34" s="17" t="n">
        <x:f>Assumptions!C7</x:f>
        <x:v>2400</x:v>
      </x:c>
      <x:c r="P34" s="17" t="n">
        <x:f>Assumptions!C8</x:f>
        <x:v>48</x:v>
      </x:c>
      <x:c r="Q34" s="12" t="n">
        <x:f>IF(COUNT(Assumptions!C6:C8)&lt;3,"Missing price input",IF(ISNUMBER(M34),M34*N34+K34*O34+I34*P34,"Missing input"))</x:f>
        <x:v>13600.423836734692</x:v>
      </x:c>
      <x:c r="R34" s="15" t="n">
        <x:f>0</x:f>
        <x:v>0</x:v>
      </x:c>
      <x:c r="S34" s="15" t="n">
        <x:f>0</x:f>
        <x:v>0</x:v>
      </x:c>
      <x:c r="T34" s="15" t="n">
        <x:f>0</x:f>
        <x:v>0</x:v>
      </x:c>
      <x:c r="U34" s="15" t="n">
        <x:f>Assumptions!C10</x:f>
        <x:v>0.5</x:v>
      </x:c>
      <x:c r="V34" s="16" t="n">
        <x:f>IF(ISNUMBER(Q34),Q34*R34*S34*T34*U34,"Missing input")</x:f>
        <x:v>0</x:v>
      </x:c>
      <x:c r="W34" s="2"/>
      <x:c r="X34" s="2"/>
    </x:row>
    <x:row r="35" ht="23" customHeight="1">
      <x:c r="A35" s="2" t="str">
        <x:v>DJI</x:v>
      </x:c>
      <x:c r="B35" s="2" t="str">
        <x:v>Djibouti</x:v>
      </x:c>
      <x:c r="C35" s="2" t="str">
        <x:v>Africa</x:v>
      </x:c>
      <x:c r="D35" s="2" t="str">
        <x:v>High</x:v>
      </x:c>
      <x:c r="E35" s="17" t="n">
        <x:f>'Country Inputs'!F21</x:f>
        <x:v>1633</x:v>
      </x:c>
      <x:c r="F35" s="18" t="n">
        <x:f>'Country Inputs'!N21</x:f>
        <x:v>1</x:v>
      </x:c>
      <x:c r="G35" s="18" t="n">
        <x:f>'Country Inputs'!Q21</x:f>
        <x:v>0.8</x:v>
      </x:c>
      <x:c r="H35" s="18" t="n">
        <x:f>'Country Inputs'!T21</x:f>
        <x:v>0.25</x:v>
      </x:c>
      <x:c r="I35" s="12" t="n">
        <x:f>IF(COUNT('Country Inputs'!F21,'Country Inputs'!N21,'Country Inputs'!Q21,'Country Inputs'!T21)&lt;4,"Missing input",E35*F35*G35*H35)</x:f>
        <x:v>326.6</x:v>
      </x:c>
      <x:c r="J35" s="12" t="n">
        <x:f>'Country Inputs'!U21</x:f>
        <x:v>70</x:v>
      </x:c>
      <x:c r="K35" s="12" t="n">
        <x:f>IF(ISNUMBER(I35),I35/J35,"Missing input")</x:f>
        <x:v>4.665714285714286</x:v>
      </x:c>
      <x:c r="L35" s="12" t="n">
        <x:f>Assumptions!D9</x:f>
        <x:v>7</x:v>
      </x:c>
      <x:c r="M35" s="12" t="n">
        <x:f>IF(ISNUMBER(K35),K35/L35,"Missing input")</x:f>
        <x:v>0.6665306122448981</x:v>
      </x:c>
      <x:c r="N35" s="17" t="n">
        <x:f>Assumptions!D6</x:f>
        <x:v>18000</x:v>
      </x:c>
      <x:c r="O35" s="17" t="n">
        <x:f>Assumptions!D7</x:f>
        <x:v>3600</x:v>
      </x:c>
      <x:c r="P35" s="17" t="n">
        <x:f>Assumptions!D8</x:f>
        <x:v>72</x:v>
      </x:c>
      <x:c r="Q35" s="12" t="n">
        <x:f>IF(COUNT(Assumptions!D6:D8)&lt;3,"Missing price input",IF(ISNUMBER(M35),M35*N35+K35*O35+I35*P35,"Missing input"))</x:f>
        <x:v>52309.3224489796</x:v>
      </x:c>
      <x:c r="R35" s="15" t="n">
        <x:f>0</x:f>
        <x:v>0</x:v>
      </x:c>
      <x:c r="S35" s="15" t="n">
        <x:f>0</x:f>
        <x:v>0</x:v>
      </x:c>
      <x:c r="T35" s="15" t="n">
        <x:f>0</x:f>
        <x:v>0</x:v>
      </x:c>
      <x:c r="U35" s="15" t="n">
        <x:f>Assumptions!D10</x:f>
        <x:v>0.5</x:v>
      </x:c>
      <x:c r="V35" s="16" t="n">
        <x:f>IF(ISNUMBER(Q35),Q35*R35*S35*T35*U35,"Missing input")</x:f>
        <x:v>0</x:v>
      </x:c>
      <x:c r="W35" s="2"/>
      <x:c r="X35" s="2"/>
    </x:row>
    <x:row r="36" ht="23" customHeight="1">
      <x:c r="A36" s="2" t="str">
        <x:v>EGY</x:v>
      </x:c>
      <x:c r="B36" s="2" t="str">
        <x:v>Egypt</x:v>
      </x:c>
      <x:c r="C36" s="2" t="str">
        <x:v>Africa</x:v>
      </x:c>
      <x:c r="D36" s="2" t="str">
        <x:v>Low</x:v>
      </x:c>
      <x:c r="E36" s="17" t="n">
        <x:f>'Country Inputs'!F22</x:f>
        <x:v>393570</x:v>
      </x:c>
      <x:c r="F36" s="18" t="n">
        <x:f>'Country Inputs'!L22</x:f>
        <x:v>1</x:v>
      </x:c>
      <x:c r="G36" s="18" t="n">
        <x:f>'Country Inputs'!O22</x:f>
        <x:v>0.45</x:v>
      </x:c>
      <x:c r="H36" s="18" t="n">
        <x:f>'Country Inputs'!R22</x:f>
        <x:v>0.05</x:v>
      </x:c>
      <x:c r="I36" s="12" t="n">
        <x:f>IF(COUNT('Country Inputs'!F22,'Country Inputs'!L22,'Country Inputs'!O22,'Country Inputs'!R22)&lt;4,"Missing input",E36*F36*G36*H36)</x:f>
        <x:v>8855.325</x:v>
      </x:c>
      <x:c r="J36" s="12" t="n">
        <x:f>'Country Inputs'!U22</x:f>
        <x:v>70</x:v>
      </x:c>
      <x:c r="K36" s="12" t="n">
        <x:f>IF(ISNUMBER(I36),I36/J36,"Missing input")</x:f>
        <x:v>126.50464285714287</x:v>
      </x:c>
      <x:c r="L36" s="12" t="n">
        <x:f>Assumptions!B9</x:f>
        <x:v>7</x:v>
      </x:c>
      <x:c r="M36" s="12" t="n">
        <x:f>IF(ISNUMBER(K36),K36/L36,"Missing input")</x:f>
        <x:v>18.072091836734696</x:v>
      </x:c>
      <x:c r="N36" s="17" t="n">
        <x:f>Assumptions!B6</x:f>
        <x:v>6000</x:v>
      </x:c>
      <x:c r="O36" s="17" t="n">
        <x:f>Assumptions!B7</x:f>
        <x:v>1200</x:v>
      </x:c>
      <x:c r="P36" s="17" t="n">
        <x:f>Assumptions!B8</x:f>
        <x:v>24</x:v>
      </x:c>
      <x:c r="Q36" s="12" t="n">
        <x:f>IF(COUNT(Assumptions!B6:B8)&lt;3,"Missing price input",IF(ISNUMBER(M36),M36*N36+K36*O36+I36*P36,"Missing input"))</x:f>
        <x:v>472765.9224489797</x:v>
      </x:c>
      <x:c r="R36" s="15" t="n">
        <x:f>0</x:f>
        <x:v>0</x:v>
      </x:c>
      <x:c r="S36" s="15" t="n">
        <x:f>0</x:f>
        <x:v>0</x:v>
      </x:c>
      <x:c r="T36" s="15" t="n">
        <x:f>0</x:f>
        <x:v>0</x:v>
      </x:c>
      <x:c r="U36" s="15" t="n">
        <x:f>Assumptions!B10</x:f>
        <x:v>0.5</x:v>
      </x:c>
      <x:c r="V36" s="16" t="n">
        <x:f>IF(ISNUMBER(Q36),Q36*R36*S36*T36*U36,"Missing input")</x:f>
        <x:v>0</x:v>
      </x:c>
      <x:c r="W36" s="2"/>
      <x:c r="X36" s="2"/>
    </x:row>
    <x:row r="37" ht="23" customHeight="1">
      <x:c r="A37" s="2" t="str">
        <x:v>EGY</x:v>
      </x:c>
      <x:c r="B37" s="2" t="str">
        <x:v>Egypt</x:v>
      </x:c>
      <x:c r="C37" s="2" t="str">
        <x:v>Africa</x:v>
      </x:c>
      <x:c r="D37" s="2" t="str">
        <x:v>Base</x:v>
      </x:c>
      <x:c r="E37" s="17" t="n">
        <x:f>'Country Inputs'!F22</x:f>
        <x:v>393570</x:v>
      </x:c>
      <x:c r="F37" s="18" t="n">
        <x:f>'Country Inputs'!M22</x:f>
        <x:v>1</x:v>
      </x:c>
      <x:c r="G37" s="18" t="n">
        <x:f>'Country Inputs'!P22</x:f>
        <x:v>0.65</x:v>
      </x:c>
      <x:c r="H37" s="18" t="n">
        <x:f>'Country Inputs'!S22</x:f>
        <x:v>0.12</x:v>
      </x:c>
      <x:c r="I37" s="12" t="n">
        <x:f>IF(COUNT('Country Inputs'!F22,'Country Inputs'!M22,'Country Inputs'!P22,'Country Inputs'!S22)&lt;4,"Missing input",E37*F37*G37*H37)</x:f>
        <x:v>30698.46</x:v>
      </x:c>
      <x:c r="J37" s="12" t="n">
        <x:f>'Country Inputs'!U22</x:f>
        <x:v>70</x:v>
      </x:c>
      <x:c r="K37" s="12" t="n">
        <x:f>IF(ISNUMBER(I37),I37/J37,"Missing input")</x:f>
        <x:v>438.54942857142856</x:v>
      </x:c>
      <x:c r="L37" s="12" t="n">
        <x:f>Assumptions!C9</x:f>
        <x:v>7</x:v>
      </x:c>
      <x:c r="M37" s="12" t="n">
        <x:f>IF(ISNUMBER(K37),K37/L37,"Missing input")</x:f>
        <x:v>62.649918367346935</x:v>
      </x:c>
      <x:c r="N37" s="17" t="n">
        <x:f>Assumptions!C6</x:f>
        <x:v>12000</x:v>
      </x:c>
      <x:c r="O37" s="17" t="n">
        <x:f>Assumptions!C7</x:f>
        <x:v>2400</x:v>
      </x:c>
      <x:c r="P37" s="17" t="n">
        <x:f>Assumptions!C8</x:f>
        <x:v>48</x:v>
      </x:c>
      <x:c r="Q37" s="12" t="n">
        <x:f>IF(COUNT(Assumptions!C6:C8)&lt;3,"Missing price input",IF(ISNUMBER(M37),M37*N37+K37*O37+I37*P37,"Missing input"))</x:f>
        <x:v>3277843.7289795917</x:v>
      </x:c>
      <x:c r="R37" s="15" t="n">
        <x:f>0</x:f>
        <x:v>0</x:v>
      </x:c>
      <x:c r="S37" s="15" t="n">
        <x:f>0</x:f>
        <x:v>0</x:v>
      </x:c>
      <x:c r="T37" s="15" t="n">
        <x:f>0</x:f>
        <x:v>0</x:v>
      </x:c>
      <x:c r="U37" s="15" t="n">
        <x:f>Assumptions!C10</x:f>
        <x:v>0.5</x:v>
      </x:c>
      <x:c r="V37" s="16" t="n">
        <x:f>IF(ISNUMBER(Q37),Q37*R37*S37*T37*U37,"Missing input")</x:f>
        <x:v>0</x:v>
      </x:c>
      <x:c r="W37" s="2"/>
      <x:c r="X37" s="2"/>
    </x:row>
    <x:row r="38" ht="23" customHeight="1">
      <x:c r="A38" s="2" t="str">
        <x:v>EGY</x:v>
      </x:c>
      <x:c r="B38" s="2" t="str">
        <x:v>Egypt</x:v>
      </x:c>
      <x:c r="C38" s="2" t="str">
        <x:v>Africa</x:v>
      </x:c>
      <x:c r="D38" s="2" t="str">
        <x:v>High</x:v>
      </x:c>
      <x:c r="E38" s="17" t="n">
        <x:f>'Country Inputs'!F22</x:f>
        <x:v>393570</x:v>
      </x:c>
      <x:c r="F38" s="18" t="n">
        <x:f>'Country Inputs'!N22</x:f>
        <x:v>1</x:v>
      </x:c>
      <x:c r="G38" s="18" t="n">
        <x:f>'Country Inputs'!Q22</x:f>
        <x:v>0.8</x:v>
      </x:c>
      <x:c r="H38" s="18" t="n">
        <x:f>'Country Inputs'!T22</x:f>
        <x:v>0.25</x:v>
      </x:c>
      <x:c r="I38" s="12" t="n">
        <x:f>IF(COUNT('Country Inputs'!F22,'Country Inputs'!N22,'Country Inputs'!Q22,'Country Inputs'!T22)&lt;4,"Missing input",E38*F38*G38*H38)</x:f>
        <x:v>78714</x:v>
      </x:c>
      <x:c r="J38" s="12" t="n">
        <x:f>'Country Inputs'!U22</x:f>
        <x:v>70</x:v>
      </x:c>
      <x:c r="K38" s="12" t="n">
        <x:f>IF(ISNUMBER(I38),I38/J38,"Missing input")</x:f>
        <x:v>1124.4857142857143</x:v>
      </x:c>
      <x:c r="L38" s="12" t="n">
        <x:f>Assumptions!D9</x:f>
        <x:v>7</x:v>
      </x:c>
      <x:c r="M38" s="12" t="n">
        <x:f>IF(ISNUMBER(K38),K38/L38,"Missing input")</x:f>
        <x:v>160.6408163265306</x:v>
      </x:c>
      <x:c r="N38" s="17" t="n">
        <x:f>Assumptions!D6</x:f>
        <x:v>18000</x:v>
      </x:c>
      <x:c r="O38" s="17" t="n">
        <x:f>Assumptions!D7</x:f>
        <x:v>3600</x:v>
      </x:c>
      <x:c r="P38" s="17" t="n">
        <x:f>Assumptions!D8</x:f>
        <x:v>72</x:v>
      </x:c>
      <x:c r="Q38" s="12" t="n">
        <x:f>IF(COUNT(Assumptions!D6:D8)&lt;3,"Missing price input",IF(ISNUMBER(M38),M38*N38+K38*O38+I38*P38,"Missing input"))</x:f>
        <x:v>12607091.265306123</x:v>
      </x:c>
      <x:c r="R38" s="15" t="n">
        <x:f>0</x:f>
        <x:v>0</x:v>
      </x:c>
      <x:c r="S38" s="15" t="n">
        <x:f>0</x:f>
        <x:v>0</x:v>
      </x:c>
      <x:c r="T38" s="15" t="n">
        <x:f>0</x:f>
        <x:v>0</x:v>
      </x:c>
      <x:c r="U38" s="15" t="n">
        <x:f>Assumptions!D10</x:f>
        <x:v>0.5</x:v>
      </x:c>
      <x:c r="V38" s="16" t="n">
        <x:f>IF(ISNUMBER(Q38),Q38*R38*S38*T38*U38,"Missing input")</x:f>
        <x:v>0</x:v>
      </x:c>
      <x:c r="W38" s="2"/>
      <x:c r="X38" s="2"/>
    </x:row>
    <x:row r="39" ht="23" customHeight="1">
      <x:c r="A39" s="2" t="str">
        <x:v>SWZ</x:v>
      </x:c>
      <x:c r="B39" s="2" t="str">
        <x:v>Eswatini</x:v>
      </x:c>
      <x:c r="C39" s="2" t="str">
        <x:v>Africa</x:v>
      </x:c>
      <x:c r="D39" s="2" t="str">
        <x:v>Low</x:v>
      </x:c>
      <x:c r="E39" s="17" t="n">
        <x:f>'Country Inputs'!F25</x:f>
        <x:v>3243</x:v>
      </x:c>
      <x:c r="F39" s="18" t="n">
        <x:f>'Country Inputs'!L25</x:f>
        <x:v>1</x:v>
      </x:c>
      <x:c r="G39" s="18" t="n">
        <x:f>'Country Inputs'!O25</x:f>
        <x:v>0.45</x:v>
      </x:c>
      <x:c r="H39" s="18" t="n">
        <x:f>'Country Inputs'!R25</x:f>
        <x:v>0.05</x:v>
      </x:c>
      <x:c r="I39" s="12" t="n">
        <x:f>IF(COUNT('Country Inputs'!F25,'Country Inputs'!L25,'Country Inputs'!O25,'Country Inputs'!R25)&lt;4,"Missing input",E39*F39*G39*H39)</x:f>
        <x:v>72.96750000000002</x:v>
      </x:c>
      <x:c r="J39" s="12" t="n">
        <x:f>'Country Inputs'!U25</x:f>
        <x:v>70</x:v>
      </x:c>
      <x:c r="K39" s="12" t="n">
        <x:f>IF(ISNUMBER(I39),I39/J39,"Missing input")</x:f>
        <x:v>1.0423928571428573</x:v>
      </x:c>
      <x:c r="L39" s="12" t="n">
        <x:f>Assumptions!B9</x:f>
        <x:v>7</x:v>
      </x:c>
      <x:c r="M39" s="12" t="n">
        <x:f>IF(ISNUMBER(K39),K39/L39,"Missing input")</x:f>
        <x:v>0.14891326530612248</x:v>
      </x:c>
      <x:c r="N39" s="17" t="n">
        <x:f>Assumptions!B6</x:f>
        <x:v>6000</x:v>
      </x:c>
      <x:c r="O39" s="17" t="n">
        <x:f>Assumptions!B7</x:f>
        <x:v>1200</x:v>
      </x:c>
      <x:c r="P39" s="17" t="n">
        <x:f>Assumptions!B8</x:f>
        <x:v>24</x:v>
      </x:c>
      <x:c r="Q39" s="12" t="n">
        <x:f>IF(COUNT(Assumptions!B6:B8)&lt;3,"Missing price input",IF(ISNUMBER(M39),M39*N39+K39*O39+I39*P39,"Missing input"))</x:f>
        <x:v>3895.571020408164</x:v>
      </x:c>
      <x:c r="R39" s="15" t="n">
        <x:f>0</x:f>
        <x:v>0</x:v>
      </x:c>
      <x:c r="S39" s="15" t="n">
        <x:f>0</x:f>
        <x:v>0</x:v>
      </x:c>
      <x:c r="T39" s="15" t="n">
        <x:f>0</x:f>
        <x:v>0</x:v>
      </x:c>
      <x:c r="U39" s="15" t="n">
        <x:f>Assumptions!B10</x:f>
        <x:v>0.5</x:v>
      </x:c>
      <x:c r="V39" s="16" t="n">
        <x:f>IF(ISNUMBER(Q39),Q39*R39*S39*T39*U39,"Missing input")</x:f>
        <x:v>0</x:v>
      </x:c>
      <x:c r="W39" s="2"/>
      <x:c r="X39" s="2"/>
    </x:row>
    <x:row r="40" ht="23" customHeight="1">
      <x:c r="A40" s="2" t="str">
        <x:v>SWZ</x:v>
      </x:c>
      <x:c r="B40" s="2" t="str">
        <x:v>Eswatini</x:v>
      </x:c>
      <x:c r="C40" s="2" t="str">
        <x:v>Africa</x:v>
      </x:c>
      <x:c r="D40" s="2" t="str">
        <x:v>Base</x:v>
      </x:c>
      <x:c r="E40" s="17" t="n">
        <x:f>'Country Inputs'!F25</x:f>
        <x:v>3243</x:v>
      </x:c>
      <x:c r="F40" s="18" t="n">
        <x:f>'Country Inputs'!M25</x:f>
        <x:v>1</x:v>
      </x:c>
      <x:c r="G40" s="18" t="n">
        <x:f>'Country Inputs'!P25</x:f>
        <x:v>0.65</x:v>
      </x:c>
      <x:c r="H40" s="18" t="n">
        <x:f>'Country Inputs'!S25</x:f>
        <x:v>0.12</x:v>
      </x:c>
      <x:c r="I40" s="12" t="n">
        <x:f>IF(COUNT('Country Inputs'!F25,'Country Inputs'!M25,'Country Inputs'!P25,'Country Inputs'!S25)&lt;4,"Missing input",E40*F40*G40*H40)</x:f>
        <x:v>252.95400000000004</x:v>
      </x:c>
      <x:c r="J40" s="12" t="n">
        <x:f>'Country Inputs'!U25</x:f>
        <x:v>70</x:v>
      </x:c>
      <x:c r="K40" s="12" t="n">
        <x:f>IF(ISNUMBER(I40),I40/J40,"Missing input")</x:f>
        <x:v>3.613628571428572</x:v>
      </x:c>
      <x:c r="L40" s="12" t="n">
        <x:f>Assumptions!C9</x:f>
        <x:v>7</x:v>
      </x:c>
      <x:c r="M40" s="12" t="n">
        <x:f>IF(ISNUMBER(K40),K40/L40,"Missing input")</x:f>
        <x:v>0.5162326530612246</x:v>
      </x:c>
      <x:c r="N40" s="17" t="n">
        <x:f>Assumptions!C6</x:f>
        <x:v>12000</x:v>
      </x:c>
      <x:c r="O40" s="17" t="n">
        <x:f>Assumptions!C7</x:f>
        <x:v>2400</x:v>
      </x:c>
      <x:c r="P40" s="17" t="n">
        <x:f>Assumptions!C8</x:f>
        <x:v>48</x:v>
      </x:c>
      <x:c r="Q40" s="12" t="n">
        <x:f>IF(COUNT(Assumptions!C6:C8)&lt;3,"Missing price input",IF(ISNUMBER(M40),M40*N40+K40*O40+I40*P40,"Missing input"))</x:f>
        <x:v>27009.29240816327</x:v>
      </x:c>
      <x:c r="R40" s="15" t="n">
        <x:f>0</x:f>
        <x:v>0</x:v>
      </x:c>
      <x:c r="S40" s="15" t="n">
        <x:f>0</x:f>
        <x:v>0</x:v>
      </x:c>
      <x:c r="T40" s="15" t="n">
        <x:f>0</x:f>
        <x:v>0</x:v>
      </x:c>
      <x:c r="U40" s="15" t="n">
        <x:f>Assumptions!C10</x:f>
        <x:v>0.5</x:v>
      </x:c>
      <x:c r="V40" s="16" t="n">
        <x:f>IF(ISNUMBER(Q40),Q40*R40*S40*T40*U40,"Missing input")</x:f>
        <x:v>0</x:v>
      </x:c>
      <x:c r="W40" s="2"/>
      <x:c r="X40" s="2"/>
    </x:row>
    <x:row r="41" ht="23" customHeight="1">
      <x:c r="A41" s="2" t="str">
        <x:v>SWZ</x:v>
      </x:c>
      <x:c r="B41" s="2" t="str">
        <x:v>Eswatini</x:v>
      </x:c>
      <x:c r="C41" s="2" t="str">
        <x:v>Africa</x:v>
      </x:c>
      <x:c r="D41" s="2" t="str">
        <x:v>High</x:v>
      </x:c>
      <x:c r="E41" s="17" t="n">
        <x:f>'Country Inputs'!F25</x:f>
        <x:v>3243</x:v>
      </x:c>
      <x:c r="F41" s="18" t="n">
        <x:f>'Country Inputs'!N25</x:f>
        <x:v>1</x:v>
      </x:c>
      <x:c r="G41" s="18" t="n">
        <x:f>'Country Inputs'!Q25</x:f>
        <x:v>0.8</x:v>
      </x:c>
      <x:c r="H41" s="18" t="n">
        <x:f>'Country Inputs'!T25</x:f>
        <x:v>0.25</x:v>
      </x:c>
      <x:c r="I41" s="12" t="n">
        <x:f>IF(COUNT('Country Inputs'!F25,'Country Inputs'!N25,'Country Inputs'!Q25,'Country Inputs'!T25)&lt;4,"Missing input",E41*F41*G41*H41)</x:f>
        <x:v>648.6</x:v>
      </x:c>
      <x:c r="J41" s="12" t="n">
        <x:f>'Country Inputs'!U25</x:f>
        <x:v>70</x:v>
      </x:c>
      <x:c r="K41" s="12" t="n">
        <x:f>IF(ISNUMBER(I41),I41/J41,"Missing input")</x:f>
        <x:v>9.265714285714287</x:v>
      </x:c>
      <x:c r="L41" s="12" t="n">
        <x:f>Assumptions!D9</x:f>
        <x:v>7</x:v>
      </x:c>
      <x:c r="M41" s="12" t="n">
        <x:f>IF(ISNUMBER(K41),K41/L41,"Missing input")</x:f>
        <x:v>1.3236734693877552</x:v>
      </x:c>
      <x:c r="N41" s="17" t="n">
        <x:f>Assumptions!D6</x:f>
        <x:v>18000</x:v>
      </x:c>
      <x:c r="O41" s="17" t="n">
        <x:f>Assumptions!D7</x:f>
        <x:v>3600</x:v>
      </x:c>
      <x:c r="P41" s="17" t="n">
        <x:f>Assumptions!D8</x:f>
        <x:v>72</x:v>
      </x:c>
      <x:c r="Q41" s="12" t="n">
        <x:f>IF(COUNT(Assumptions!D6:D8)&lt;3,"Missing price input",IF(ISNUMBER(M41),M41*N41+K41*O41+I41*P41,"Missing input"))</x:f>
        <x:v>103881.89387755103</x:v>
      </x:c>
      <x:c r="R41" s="15" t="n">
        <x:f>0</x:f>
        <x:v>0</x:v>
      </x:c>
      <x:c r="S41" s="15" t="n">
        <x:f>0</x:f>
        <x:v>0</x:v>
      </x:c>
      <x:c r="T41" s="15" t="n">
        <x:f>0</x:f>
        <x:v>0</x:v>
      </x:c>
      <x:c r="U41" s="15" t="n">
        <x:f>Assumptions!D10</x:f>
        <x:v>0.5</x:v>
      </x:c>
      <x:c r="V41" s="16" t="n">
        <x:f>IF(ISNUMBER(Q41),Q41*R41*S41*T41*U41,"Missing input")</x:f>
        <x:v>0</x:v>
      </x:c>
      <x:c r="W41" s="2"/>
      <x:c r="X41" s="2"/>
    </x:row>
    <x:row r="42" ht="23" customHeight="1">
      <x:c r="A42" s="2" t="str">
        <x:v>ETH</x:v>
      </x:c>
      <x:c r="B42" s="2" t="str">
        <x:v>Ethiopia</x:v>
      </x:c>
      <x:c r="C42" s="2" t="str">
        <x:v>Africa</x:v>
      </x:c>
      <x:c r="D42" s="2" t="str">
        <x:v>Low</x:v>
      </x:c>
      <x:c r="E42" s="17" t="n">
        <x:f>'Country Inputs'!F26</x:f>
        <x:v>47481</x:v>
      </x:c>
      <x:c r="F42" s="18" t="n">
        <x:f>'Country Inputs'!L26</x:f>
        <x:v>1</x:v>
      </x:c>
      <x:c r="G42" s="18" t="n">
        <x:f>'Country Inputs'!O26</x:f>
        <x:v>0.45</x:v>
      </x:c>
      <x:c r="H42" s="18" t="n">
        <x:f>'Country Inputs'!R26</x:f>
        <x:v>0.05</x:v>
      </x:c>
      <x:c r="I42" s="12" t="n">
        <x:f>IF(COUNT('Country Inputs'!F26,'Country Inputs'!L26,'Country Inputs'!O26,'Country Inputs'!R26)&lt;4,"Missing input",E42*F42*G42*H42)</x:f>
        <x:v>1068.3225</x:v>
      </x:c>
      <x:c r="J42" s="12" t="n">
        <x:f>'Country Inputs'!U26</x:f>
        <x:v>70</x:v>
      </x:c>
      <x:c r="K42" s="12" t="n">
        <x:f>IF(ISNUMBER(I42),I42/J42,"Missing input")</x:f>
        <x:v>15.26175</x:v>
      </x:c>
      <x:c r="L42" s="12" t="n">
        <x:f>Assumptions!B9</x:f>
        <x:v>7</x:v>
      </x:c>
      <x:c r="M42" s="12" t="n">
        <x:f>IF(ISNUMBER(K42),K42/L42,"Missing input")</x:f>
        <x:v>2.18025</x:v>
      </x:c>
      <x:c r="N42" s="17" t="n">
        <x:f>Assumptions!B6</x:f>
        <x:v>6000</x:v>
      </x:c>
      <x:c r="O42" s="17" t="n">
        <x:f>Assumptions!B7</x:f>
        <x:v>1200</x:v>
      </x:c>
      <x:c r="P42" s="17" t="n">
        <x:f>Assumptions!B8</x:f>
        <x:v>24</x:v>
      </x:c>
      <x:c r="Q42" s="12" t="n">
        <x:f>IF(COUNT(Assumptions!B6:B8)&lt;3,"Missing price input",IF(ISNUMBER(M42),M42*N42+K42*O42+I42*P42,"Missing input"))</x:f>
        <x:v>57035.34</x:v>
      </x:c>
      <x:c r="R42" s="15" t="n">
        <x:f>0</x:f>
        <x:v>0</x:v>
      </x:c>
      <x:c r="S42" s="15" t="n">
        <x:f>0</x:f>
        <x:v>0</x:v>
      </x:c>
      <x:c r="T42" s="15" t="n">
        <x:f>0</x:f>
        <x:v>0</x:v>
      </x:c>
      <x:c r="U42" s="15" t="n">
        <x:f>Assumptions!B10</x:f>
        <x:v>0.5</x:v>
      </x:c>
      <x:c r="V42" s="16" t="n">
        <x:f>IF(ISNUMBER(Q42),Q42*R42*S42*T42*U42,"Missing input")</x:f>
        <x:v>0</x:v>
      </x:c>
      <x:c r="W42" s="2"/>
      <x:c r="X42" s="2"/>
    </x:row>
    <x:row r="43" ht="23" customHeight="1">
      <x:c r="A43" s="2" t="str">
        <x:v>ETH</x:v>
      </x:c>
      <x:c r="B43" s="2" t="str">
        <x:v>Ethiopia</x:v>
      </x:c>
      <x:c r="C43" s="2" t="str">
        <x:v>Africa</x:v>
      </x:c>
      <x:c r="D43" s="2" t="str">
        <x:v>Base</x:v>
      </x:c>
      <x:c r="E43" s="17" t="n">
        <x:f>'Country Inputs'!F26</x:f>
        <x:v>47481</x:v>
      </x:c>
      <x:c r="F43" s="18" t="n">
        <x:f>'Country Inputs'!M26</x:f>
        <x:v>1</x:v>
      </x:c>
      <x:c r="G43" s="18" t="n">
        <x:f>'Country Inputs'!P26</x:f>
        <x:v>0.65</x:v>
      </x:c>
      <x:c r="H43" s="18" t="n">
        <x:f>'Country Inputs'!S26</x:f>
        <x:v>0.12</x:v>
      </x:c>
      <x:c r="I43" s="12" t="n">
        <x:f>IF(COUNT('Country Inputs'!F26,'Country Inputs'!M26,'Country Inputs'!P26,'Country Inputs'!S26)&lt;4,"Missing input",E43*F43*G43*H43)</x:f>
        <x:v>3703.518</x:v>
      </x:c>
      <x:c r="J43" s="12" t="n">
        <x:f>'Country Inputs'!U26</x:f>
        <x:v>70</x:v>
      </x:c>
      <x:c r="K43" s="12" t="n">
        <x:f>IF(ISNUMBER(I43),I43/J43,"Missing input")</x:f>
        <x:v>52.9074</x:v>
      </x:c>
      <x:c r="L43" s="12" t="n">
        <x:f>Assumptions!C9</x:f>
        <x:v>7</x:v>
      </x:c>
      <x:c r="M43" s="12" t="n">
        <x:f>IF(ISNUMBER(K43),K43/L43,"Missing input")</x:f>
        <x:v>7.5582</x:v>
      </x:c>
      <x:c r="N43" s="17" t="n">
        <x:f>Assumptions!C6</x:f>
        <x:v>12000</x:v>
      </x:c>
      <x:c r="O43" s="17" t="n">
        <x:f>Assumptions!C7</x:f>
        <x:v>2400</x:v>
      </x:c>
      <x:c r="P43" s="17" t="n">
        <x:f>Assumptions!C8</x:f>
        <x:v>48</x:v>
      </x:c>
      <x:c r="Q43" s="12" t="n">
        <x:f>IF(COUNT(Assumptions!C6:C8)&lt;3,"Missing price input",IF(ISNUMBER(M43),M43*N43+K43*O43+I43*P43,"Missing input"))</x:f>
        <x:v>395445.02400000003</x:v>
      </x:c>
      <x:c r="R43" s="15" t="n">
        <x:f>0</x:f>
        <x:v>0</x:v>
      </x:c>
      <x:c r="S43" s="15" t="n">
        <x:f>0</x:f>
        <x:v>0</x:v>
      </x:c>
      <x:c r="T43" s="15" t="n">
        <x:f>0</x:f>
        <x:v>0</x:v>
      </x:c>
      <x:c r="U43" s="15" t="n">
        <x:f>Assumptions!C10</x:f>
        <x:v>0.5</x:v>
      </x:c>
      <x:c r="V43" s="16" t="n">
        <x:f>IF(ISNUMBER(Q43),Q43*R43*S43*T43*U43,"Missing input")</x:f>
        <x:v>0</x:v>
      </x:c>
      <x:c r="W43" s="2"/>
      <x:c r="X43" s="2"/>
    </x:row>
    <x:row r="44" ht="23" customHeight="1">
      <x:c r="A44" s="2" t="str">
        <x:v>ETH</x:v>
      </x:c>
      <x:c r="B44" s="2" t="str">
        <x:v>Ethiopia</x:v>
      </x:c>
      <x:c r="C44" s="2" t="str">
        <x:v>Africa</x:v>
      </x:c>
      <x:c r="D44" s="2" t="str">
        <x:v>High</x:v>
      </x:c>
      <x:c r="E44" s="17" t="n">
        <x:f>'Country Inputs'!F26</x:f>
        <x:v>47481</x:v>
      </x:c>
      <x:c r="F44" s="18" t="n">
        <x:f>'Country Inputs'!N26</x:f>
        <x:v>1</x:v>
      </x:c>
      <x:c r="G44" s="18" t="n">
        <x:f>'Country Inputs'!Q26</x:f>
        <x:v>0.8</x:v>
      </x:c>
      <x:c r="H44" s="18" t="n">
        <x:f>'Country Inputs'!T26</x:f>
        <x:v>0.25</x:v>
      </x:c>
      <x:c r="I44" s="12" t="n">
        <x:f>IF(COUNT('Country Inputs'!F26,'Country Inputs'!N26,'Country Inputs'!Q26,'Country Inputs'!T26)&lt;4,"Missing input",E44*F44*G44*H44)</x:f>
        <x:v>9496.2</x:v>
      </x:c>
      <x:c r="J44" s="12" t="n">
        <x:f>'Country Inputs'!U26</x:f>
        <x:v>70</x:v>
      </x:c>
      <x:c r="K44" s="12" t="n">
        <x:f>IF(ISNUMBER(I44),I44/J44,"Missing input")</x:f>
        <x:v>135.66</x:v>
      </x:c>
      <x:c r="L44" s="12" t="n">
        <x:f>Assumptions!D9</x:f>
        <x:v>7</x:v>
      </x:c>
      <x:c r="M44" s="12" t="n">
        <x:f>IF(ISNUMBER(K44),K44/L44,"Missing input")</x:f>
        <x:v>19.38</x:v>
      </x:c>
      <x:c r="N44" s="17" t="n">
        <x:f>Assumptions!D6</x:f>
        <x:v>18000</x:v>
      </x:c>
      <x:c r="O44" s="17" t="n">
        <x:f>Assumptions!D7</x:f>
        <x:v>3600</x:v>
      </x:c>
      <x:c r="P44" s="17" t="n">
        <x:f>Assumptions!D8</x:f>
        <x:v>72</x:v>
      </x:c>
      <x:c r="Q44" s="12" t="n">
        <x:f>IF(COUNT(Assumptions!D6:D8)&lt;3,"Missing price input",IF(ISNUMBER(M44),M44*N44+K44*O44+I44*P44,"Missing input"))</x:f>
        <x:v>1520942.4</x:v>
      </x:c>
      <x:c r="R44" s="15" t="n">
        <x:f>0</x:f>
        <x:v>0</x:v>
      </x:c>
      <x:c r="S44" s="15" t="n">
        <x:f>0</x:f>
        <x:v>0</x:v>
      </x:c>
      <x:c r="T44" s="15" t="n">
        <x:f>0</x:f>
        <x:v>0</x:v>
      </x:c>
      <x:c r="U44" s="15" t="n">
        <x:f>Assumptions!D10</x:f>
        <x:v>0.5</x:v>
      </x:c>
      <x:c r="V44" s="16" t="n">
        <x:f>IF(ISNUMBER(Q44),Q44*R44*S44*T44*U44,"Missing input")</x:f>
        <x:v>0</x:v>
      </x:c>
      <x:c r="W44" s="2"/>
      <x:c r="X44" s="2"/>
    </x:row>
    <x:row r="45" ht="23" customHeight="1">
      <x:c r="A45" s="2" t="str">
        <x:v>GMB</x:v>
      </x:c>
      <x:c r="B45" s="2" t="str">
        <x:v>Gambia</x:v>
      </x:c>
      <x:c r="C45" s="2" t="str">
        <x:v>Africa</x:v>
      </x:c>
      <x:c r="D45" s="2" t="str">
        <x:v>Low</x:v>
      </x:c>
      <x:c r="E45" s="17" t="n">
        <x:f>'Country Inputs'!F29</x:f>
        <x:v>3940</x:v>
      </x:c>
      <x:c r="F45" s="18" t="n">
        <x:f>'Country Inputs'!L29</x:f>
        <x:v>1</x:v>
      </x:c>
      <x:c r="G45" s="18" t="n">
        <x:f>'Country Inputs'!O29</x:f>
        <x:v>0.45</x:v>
      </x:c>
      <x:c r="H45" s="18" t="n">
        <x:f>'Country Inputs'!R29</x:f>
        <x:v>0.05</x:v>
      </x:c>
      <x:c r="I45" s="12" t="n">
        <x:f>IF(COUNT('Country Inputs'!F29,'Country Inputs'!L29,'Country Inputs'!O29,'Country Inputs'!R29)&lt;4,"Missing input",E45*F45*G45*H45)</x:f>
        <x:v>88.65</x:v>
      </x:c>
      <x:c r="J45" s="12" t="n">
        <x:f>'Country Inputs'!U29</x:f>
        <x:v>70</x:v>
      </x:c>
      <x:c r="K45" s="12" t="n">
        <x:f>IF(ISNUMBER(I45),I45/J45,"Missing input")</x:f>
        <x:v>1.2664285714285715</x:v>
      </x:c>
      <x:c r="L45" s="12" t="n">
        <x:f>Assumptions!B9</x:f>
        <x:v>7</x:v>
      </x:c>
      <x:c r="M45" s="12" t="n">
        <x:f>IF(ISNUMBER(K45),K45/L45,"Missing input")</x:f>
        <x:v>0.18091836734693878</x:v>
      </x:c>
      <x:c r="N45" s="17" t="n">
        <x:f>Assumptions!B6</x:f>
        <x:v>6000</x:v>
      </x:c>
      <x:c r="O45" s="17" t="n">
        <x:f>Assumptions!B7</x:f>
        <x:v>1200</x:v>
      </x:c>
      <x:c r="P45" s="17" t="n">
        <x:f>Assumptions!B8</x:f>
        <x:v>24</x:v>
      </x:c>
      <x:c r="Q45" s="12" t="n">
        <x:f>IF(COUNT(Assumptions!B6:B8)&lt;3,"Missing price input",IF(ISNUMBER(M45),M45*N45+K45*O45+I45*P45,"Missing input"))</x:f>
        <x:v>4732.824489795919</x:v>
      </x:c>
      <x:c r="R45" s="15" t="n">
        <x:f>0</x:f>
        <x:v>0</x:v>
      </x:c>
      <x:c r="S45" s="15" t="n">
        <x:f>0</x:f>
        <x:v>0</x:v>
      </x:c>
      <x:c r="T45" s="15" t="n">
        <x:f>0</x:f>
        <x:v>0</x:v>
      </x:c>
      <x:c r="U45" s="15" t="n">
        <x:f>Assumptions!B10</x:f>
        <x:v>0.5</x:v>
      </x:c>
      <x:c r="V45" s="16" t="n">
        <x:f>IF(ISNUMBER(Q45),Q45*R45*S45*T45*U45,"Missing input")</x:f>
        <x:v>0</x:v>
      </x:c>
      <x:c r="W45" s="2"/>
      <x:c r="X45" s="2"/>
    </x:row>
    <x:row r="46" ht="23" customHeight="1">
      <x:c r="A46" s="2" t="str">
        <x:v>GMB</x:v>
      </x:c>
      <x:c r="B46" s="2" t="str">
        <x:v>Gambia</x:v>
      </x:c>
      <x:c r="C46" s="2" t="str">
        <x:v>Africa</x:v>
      </x:c>
      <x:c r="D46" s="2" t="str">
        <x:v>Base</x:v>
      </x:c>
      <x:c r="E46" s="17" t="n">
        <x:f>'Country Inputs'!F29</x:f>
        <x:v>3940</x:v>
      </x:c>
      <x:c r="F46" s="18" t="n">
        <x:f>'Country Inputs'!M29</x:f>
        <x:v>1</x:v>
      </x:c>
      <x:c r="G46" s="18" t="n">
        <x:f>'Country Inputs'!P29</x:f>
        <x:v>0.65</x:v>
      </x:c>
      <x:c r="H46" s="18" t="n">
        <x:f>'Country Inputs'!S29</x:f>
        <x:v>0.12</x:v>
      </x:c>
      <x:c r="I46" s="12" t="n">
        <x:f>IF(COUNT('Country Inputs'!F29,'Country Inputs'!M29,'Country Inputs'!P29,'Country Inputs'!S29)&lt;4,"Missing input",E46*F46*G46*H46)</x:f>
        <x:v>307.32</x:v>
      </x:c>
      <x:c r="J46" s="12" t="n">
        <x:f>'Country Inputs'!U29</x:f>
        <x:v>70</x:v>
      </x:c>
      <x:c r="K46" s="12" t="n">
        <x:f>IF(ISNUMBER(I46),I46/J46,"Missing input")</x:f>
        <x:v>4.390285714285715</x:v>
      </x:c>
      <x:c r="L46" s="12" t="n">
        <x:f>Assumptions!C9</x:f>
        <x:v>7</x:v>
      </x:c>
      <x:c r="M46" s="12" t="n">
        <x:f>IF(ISNUMBER(K46),K46/L46,"Missing input")</x:f>
        <x:v>0.6271836734693877</x:v>
      </x:c>
      <x:c r="N46" s="17" t="n">
        <x:f>Assumptions!C6</x:f>
        <x:v>12000</x:v>
      </x:c>
      <x:c r="O46" s="17" t="n">
        <x:f>Assumptions!C7</x:f>
        <x:v>2400</x:v>
      </x:c>
      <x:c r="P46" s="17" t="n">
        <x:f>Assumptions!C8</x:f>
        <x:v>48</x:v>
      </x:c>
      <x:c r="Q46" s="12" t="n">
        <x:f>IF(COUNT(Assumptions!C6:C8)&lt;3,"Missing price input",IF(ISNUMBER(M46),M46*N46+K46*O46+I46*P46,"Missing input"))</x:f>
        <x:v>32814.24979591837</x:v>
      </x:c>
      <x:c r="R46" s="15" t="n">
        <x:f>0</x:f>
        <x:v>0</x:v>
      </x:c>
      <x:c r="S46" s="15" t="n">
        <x:f>0</x:f>
        <x:v>0</x:v>
      </x:c>
      <x:c r="T46" s="15" t="n">
        <x:f>0</x:f>
        <x:v>0</x:v>
      </x:c>
      <x:c r="U46" s="15" t="n">
        <x:f>Assumptions!C10</x:f>
        <x:v>0.5</x:v>
      </x:c>
      <x:c r="V46" s="16" t="n">
        <x:f>IF(ISNUMBER(Q46),Q46*R46*S46*T46*U46,"Missing input")</x:f>
        <x:v>0</x:v>
      </x:c>
      <x:c r="W46" s="2"/>
      <x:c r="X46" s="2"/>
    </x:row>
    <x:row r="47" ht="23" customHeight="1">
      <x:c r="A47" s="2" t="str">
        <x:v>GMB</x:v>
      </x:c>
      <x:c r="B47" s="2" t="str">
        <x:v>Gambia</x:v>
      </x:c>
      <x:c r="C47" s="2" t="str">
        <x:v>Africa</x:v>
      </x:c>
      <x:c r="D47" s="2" t="str">
        <x:v>High</x:v>
      </x:c>
      <x:c r="E47" s="17" t="n">
        <x:f>'Country Inputs'!F29</x:f>
        <x:v>3940</x:v>
      </x:c>
      <x:c r="F47" s="18" t="n">
        <x:f>'Country Inputs'!N29</x:f>
        <x:v>1</x:v>
      </x:c>
      <x:c r="G47" s="18" t="n">
        <x:f>'Country Inputs'!Q29</x:f>
        <x:v>0.8</x:v>
      </x:c>
      <x:c r="H47" s="18" t="n">
        <x:f>'Country Inputs'!T29</x:f>
        <x:v>0.25</x:v>
      </x:c>
      <x:c r="I47" s="12" t="n">
        <x:f>IF(COUNT('Country Inputs'!F29,'Country Inputs'!N29,'Country Inputs'!Q29,'Country Inputs'!T29)&lt;4,"Missing input",E47*F47*G47*H47)</x:f>
        <x:v>788</x:v>
      </x:c>
      <x:c r="J47" s="12" t="n">
        <x:f>'Country Inputs'!U29</x:f>
        <x:v>70</x:v>
      </x:c>
      <x:c r="K47" s="12" t="n">
        <x:f>IF(ISNUMBER(I47),I47/J47,"Missing input")</x:f>
        <x:v>11.257142857142858</x:v>
      </x:c>
      <x:c r="L47" s="12" t="n">
        <x:f>Assumptions!D9</x:f>
        <x:v>7</x:v>
      </x:c>
      <x:c r="M47" s="12" t="n">
        <x:f>IF(ISNUMBER(K47),K47/L47,"Missing input")</x:f>
        <x:v>1.6081632653061226</x:v>
      </x:c>
      <x:c r="N47" s="17" t="n">
        <x:f>Assumptions!D6</x:f>
        <x:v>18000</x:v>
      </x:c>
      <x:c r="O47" s="17" t="n">
        <x:f>Assumptions!D7</x:f>
        <x:v>3600</x:v>
      </x:c>
      <x:c r="P47" s="17" t="n">
        <x:f>Assumptions!D8</x:f>
        <x:v>72</x:v>
      </x:c>
      <x:c r="Q47" s="12" t="n">
        <x:f>IF(COUNT(Assumptions!D6:D8)&lt;3,"Missing price input",IF(ISNUMBER(M47),M47*N47+K47*O47+I47*P47,"Missing input"))</x:f>
        <x:v>126208.6530612245</x:v>
      </x:c>
      <x:c r="R47" s="15" t="n">
        <x:f>0</x:f>
        <x:v>0</x:v>
      </x:c>
      <x:c r="S47" s="15" t="n">
        <x:f>0</x:f>
        <x:v>0</x:v>
      </x:c>
      <x:c r="T47" s="15" t="n">
        <x:f>0</x:f>
        <x:v>0</x:v>
      </x:c>
      <x:c r="U47" s="15" t="n">
        <x:f>Assumptions!D10</x:f>
        <x:v>0.5</x:v>
      </x:c>
      <x:c r="V47" s="16" t="n">
        <x:f>IF(ISNUMBER(Q47),Q47*R47*S47*T47*U47,"Missing input")</x:f>
        <x:v>0</x:v>
      </x:c>
      <x:c r="W47" s="2"/>
      <x:c r="X47" s="2"/>
    </x:row>
    <x:row r="48" ht="23" customHeight="1">
      <x:c r="A48" s="2" t="str">
        <x:v>GHA</x:v>
      </x:c>
      <x:c r="B48" s="2" t="str">
        <x:v>Ghana</x:v>
      </x:c>
      <x:c r="C48" s="2" t="str">
        <x:v>Africa</x:v>
      </x:c>
      <x:c r="D48" s="2" t="str">
        <x:v>Low</x:v>
      </x:c>
      <x:c r="E48" s="17" t="n">
        <x:f>'Country Inputs'!F30</x:f>
        <x:v>55559</x:v>
      </x:c>
      <x:c r="F48" s="18" t="n">
        <x:f>'Country Inputs'!L30</x:f>
        <x:v>1</x:v>
      </x:c>
      <x:c r="G48" s="18" t="n">
        <x:f>'Country Inputs'!O30</x:f>
        <x:v>0.45</x:v>
      </x:c>
      <x:c r="H48" s="18" t="n">
        <x:f>'Country Inputs'!R30</x:f>
        <x:v>0.05</x:v>
      </x:c>
      <x:c r="I48" s="12" t="n">
        <x:f>IF(COUNT('Country Inputs'!F30,'Country Inputs'!L30,'Country Inputs'!O30,'Country Inputs'!R30)&lt;4,"Missing input",E48*F48*G48*H48)</x:f>
        <x:v>1250.0775</x:v>
      </x:c>
      <x:c r="J48" s="12" t="n">
        <x:f>'Country Inputs'!U30</x:f>
        <x:v>70</x:v>
      </x:c>
      <x:c r="K48" s="12" t="n">
        <x:f>IF(ISNUMBER(I48),I48/J48,"Missing input")</x:f>
        <x:v>17.85825</x:v>
      </x:c>
      <x:c r="L48" s="12" t="n">
        <x:f>Assumptions!B9</x:f>
        <x:v>7</x:v>
      </x:c>
      <x:c r="M48" s="12" t="n">
        <x:f>IF(ISNUMBER(K48),K48/L48,"Missing input")</x:f>
        <x:v>2.5511785714285717</x:v>
      </x:c>
      <x:c r="N48" s="17" t="n">
        <x:f>Assumptions!B6</x:f>
        <x:v>6000</x:v>
      </x:c>
      <x:c r="O48" s="17" t="n">
        <x:f>Assumptions!B7</x:f>
        <x:v>1200</x:v>
      </x:c>
      <x:c r="P48" s="17" t="n">
        <x:f>Assumptions!B8</x:f>
        <x:v>24</x:v>
      </x:c>
      <x:c r="Q48" s="12" t="n">
        <x:f>IF(COUNT(Assumptions!B6:B8)&lt;3,"Missing price input",IF(ISNUMBER(M48),M48*N48+K48*O48+I48*P48,"Missing input"))</x:f>
        <x:v>66738.83142857143</x:v>
      </x:c>
      <x:c r="R48" s="15" t="n">
        <x:f>0</x:f>
        <x:v>0</x:v>
      </x:c>
      <x:c r="S48" s="15" t="n">
        <x:f>0</x:f>
        <x:v>0</x:v>
      </x:c>
      <x:c r="T48" s="15" t="n">
        <x:f>0</x:f>
        <x:v>0</x:v>
      </x:c>
      <x:c r="U48" s="15" t="n">
        <x:f>Assumptions!B10</x:f>
        <x:v>0.5</x:v>
      </x:c>
      <x:c r="V48" s="16" t="n">
        <x:f>IF(ISNUMBER(Q48),Q48*R48*S48*T48*U48,"Missing input")</x:f>
        <x:v>0</x:v>
      </x:c>
      <x:c r="W48" s="2"/>
      <x:c r="X48" s="2"/>
    </x:row>
    <x:row r="49" ht="23" customHeight="1">
      <x:c r="A49" s="2" t="str">
        <x:v>GHA</x:v>
      </x:c>
      <x:c r="B49" s="2" t="str">
        <x:v>Ghana</x:v>
      </x:c>
      <x:c r="C49" s="2" t="str">
        <x:v>Africa</x:v>
      </x:c>
      <x:c r="D49" s="2" t="str">
        <x:v>Base</x:v>
      </x:c>
      <x:c r="E49" s="17" t="n">
        <x:f>'Country Inputs'!F30</x:f>
        <x:v>55559</x:v>
      </x:c>
      <x:c r="F49" s="18" t="n">
        <x:f>'Country Inputs'!M30</x:f>
        <x:v>1</x:v>
      </x:c>
      <x:c r="G49" s="18" t="n">
        <x:f>'Country Inputs'!P30</x:f>
        <x:v>0.65</x:v>
      </x:c>
      <x:c r="H49" s="18" t="n">
        <x:f>'Country Inputs'!S30</x:f>
        <x:v>0.12</x:v>
      </x:c>
      <x:c r="I49" s="12" t="n">
        <x:f>IF(COUNT('Country Inputs'!F30,'Country Inputs'!M30,'Country Inputs'!P30,'Country Inputs'!S30)&lt;4,"Missing input",E49*F49*G49*H49)</x:f>
        <x:v>4333.602</x:v>
      </x:c>
      <x:c r="J49" s="12" t="n">
        <x:f>'Country Inputs'!U30</x:f>
        <x:v>70</x:v>
      </x:c>
      <x:c r="K49" s="12" t="n">
        <x:f>IF(ISNUMBER(I49),I49/J49,"Missing input")</x:f>
        <x:v>61.9086</x:v>
      </x:c>
      <x:c r="L49" s="12" t="n">
        <x:f>Assumptions!C9</x:f>
        <x:v>7</x:v>
      </x:c>
      <x:c r="M49" s="12" t="n">
        <x:f>IF(ISNUMBER(K49),K49/L49,"Missing input")</x:f>
        <x:v>8.844085714285715</x:v>
      </x:c>
      <x:c r="N49" s="17" t="n">
        <x:f>Assumptions!C6</x:f>
        <x:v>12000</x:v>
      </x:c>
      <x:c r="O49" s="17" t="n">
        <x:f>Assumptions!C7</x:f>
        <x:v>2400</x:v>
      </x:c>
      <x:c r="P49" s="17" t="n">
        <x:f>Assumptions!C8</x:f>
        <x:v>48</x:v>
      </x:c>
      <x:c r="Q49" s="12" t="n">
        <x:f>IF(COUNT(Assumptions!C6:C8)&lt;3,"Missing price input",IF(ISNUMBER(M49),M49*N49+K49*O49+I49*P49,"Missing input"))</x:f>
        <x:v>462722.5645714286</x:v>
      </x:c>
      <x:c r="R49" s="15" t="n">
        <x:f>0</x:f>
        <x:v>0</x:v>
      </x:c>
      <x:c r="S49" s="15" t="n">
        <x:f>0</x:f>
        <x:v>0</x:v>
      </x:c>
      <x:c r="T49" s="15" t="n">
        <x:f>0</x:f>
        <x:v>0</x:v>
      </x:c>
      <x:c r="U49" s="15" t="n">
        <x:f>Assumptions!C10</x:f>
        <x:v>0.5</x:v>
      </x:c>
      <x:c r="V49" s="16" t="n">
        <x:f>IF(ISNUMBER(Q49),Q49*R49*S49*T49*U49,"Missing input")</x:f>
        <x:v>0</x:v>
      </x:c>
      <x:c r="W49" s="2"/>
      <x:c r="X49" s="2"/>
    </x:row>
    <x:row r="50" ht="23" customHeight="1">
      <x:c r="A50" s="2" t="str">
        <x:v>GHA</x:v>
      </x:c>
      <x:c r="B50" s="2" t="str">
        <x:v>Ghana</x:v>
      </x:c>
      <x:c r="C50" s="2" t="str">
        <x:v>Africa</x:v>
      </x:c>
      <x:c r="D50" s="2" t="str">
        <x:v>High</x:v>
      </x:c>
      <x:c r="E50" s="17" t="n">
        <x:f>'Country Inputs'!F30</x:f>
        <x:v>55559</x:v>
      </x:c>
      <x:c r="F50" s="18" t="n">
        <x:f>'Country Inputs'!N30</x:f>
        <x:v>1</x:v>
      </x:c>
      <x:c r="G50" s="18" t="n">
        <x:f>'Country Inputs'!Q30</x:f>
        <x:v>0.8</x:v>
      </x:c>
      <x:c r="H50" s="18" t="n">
        <x:f>'Country Inputs'!T30</x:f>
        <x:v>0.25</x:v>
      </x:c>
      <x:c r="I50" s="12" t="n">
        <x:f>IF(COUNT('Country Inputs'!F30,'Country Inputs'!N30,'Country Inputs'!Q30,'Country Inputs'!T30)&lt;4,"Missing input",E50*F50*G50*H50)</x:f>
        <x:v>11111.800000000001</x:v>
      </x:c>
      <x:c r="J50" s="12" t="n">
        <x:f>'Country Inputs'!U30</x:f>
        <x:v>70</x:v>
      </x:c>
      <x:c r="K50" s="12" t="n">
        <x:f>IF(ISNUMBER(I50),I50/J50,"Missing input")</x:f>
        <x:v>158.74</x:v>
      </x:c>
      <x:c r="L50" s="12" t="n">
        <x:f>Assumptions!D9</x:f>
        <x:v>7</x:v>
      </x:c>
      <x:c r="M50" s="12" t="n">
        <x:f>IF(ISNUMBER(K50),K50/L50,"Missing input")</x:f>
        <x:v>22.677142857142858</x:v>
      </x:c>
      <x:c r="N50" s="17" t="n">
        <x:f>Assumptions!D6</x:f>
        <x:v>18000</x:v>
      </x:c>
      <x:c r="O50" s="17" t="n">
        <x:f>Assumptions!D7</x:f>
        <x:v>3600</x:v>
      </x:c>
      <x:c r="P50" s="17" t="n">
        <x:f>Assumptions!D8</x:f>
        <x:v>72</x:v>
      </x:c>
      <x:c r="Q50" s="12" t="n">
        <x:f>IF(COUNT(Assumptions!D6:D8)&lt;3,"Missing price input",IF(ISNUMBER(M50),M50*N50+K50*O50+I50*P50,"Missing input"))</x:f>
        <x:v>1779702.1714285715</x:v>
      </x:c>
      <x:c r="R50" s="15" t="n">
        <x:f>0</x:f>
        <x:v>0</x:v>
      </x:c>
      <x:c r="S50" s="15" t="n">
        <x:f>0</x:f>
        <x:v>0</x:v>
      </x:c>
      <x:c r="T50" s="15" t="n">
        <x:f>0</x:f>
        <x:v>0</x:v>
      </x:c>
      <x:c r="U50" s="15" t="n">
        <x:f>Assumptions!D10</x:f>
        <x:v>0.5</x:v>
      </x:c>
      <x:c r="V50" s="16" t="n">
        <x:f>IF(ISNUMBER(Q50),Q50*R50*S50*T50*U50,"Missing input")</x:f>
        <x:v>0</x:v>
      </x:c>
      <x:c r="W50" s="2"/>
      <x:c r="X50" s="2"/>
    </x:row>
    <x:row r="51" ht="23" customHeight="1">
      <x:c r="A51" s="2" t="str">
        <x:v>KEN</x:v>
      </x:c>
      <x:c r="B51" s="2" t="str">
        <x:v>Kenya</x:v>
      </x:c>
      <x:c r="C51" s="2" t="str">
        <x:v>Africa</x:v>
      </x:c>
      <x:c r="D51" s="2" t="str">
        <x:v>Low</x:v>
      </x:c>
      <x:c r="E51" s="17" t="n">
        <x:f>'Country Inputs'!F33</x:f>
        <x:v>33001.221</x:v>
      </x:c>
      <x:c r="F51" s="18" t="n">
        <x:f>'Country Inputs'!L33</x:f>
        <x:v>1</x:v>
      </x:c>
      <x:c r="G51" s="18" t="n">
        <x:f>'Country Inputs'!O33</x:f>
        <x:v>0.45</x:v>
      </x:c>
      <x:c r="H51" s="18" t="n">
        <x:f>'Country Inputs'!R33</x:f>
        <x:v>0.05</x:v>
      </x:c>
      <x:c r="I51" s="12" t="n">
        <x:f>IF(COUNT('Country Inputs'!F33,'Country Inputs'!L33,'Country Inputs'!O33,'Country Inputs'!R33)&lt;4,"Missing input",E51*F51*G51*H51)</x:f>
        <x:v>742.5274724999999</x:v>
      </x:c>
      <x:c r="J51" s="12" t="n">
        <x:f>'Country Inputs'!U33</x:f>
        <x:v>70</x:v>
      </x:c>
      <x:c r="K51" s="12" t="n">
        <x:f>IF(ISNUMBER(I51),I51/J51,"Missing input")</x:f>
        <x:v>10.607535321428571</x:v>
      </x:c>
      <x:c r="L51" s="12" t="n">
        <x:f>Assumptions!B9</x:f>
        <x:v>7</x:v>
      </x:c>
      <x:c r="M51" s="12" t="n">
        <x:f>IF(ISNUMBER(K51),K51/L51,"Missing input")</x:f>
        <x:v>1.5153621887755102</x:v>
      </x:c>
      <x:c r="N51" s="17" t="n">
        <x:f>Assumptions!B6</x:f>
        <x:v>6000</x:v>
      </x:c>
      <x:c r="O51" s="17" t="n">
        <x:f>Assumptions!B7</x:f>
        <x:v>1200</x:v>
      </x:c>
      <x:c r="P51" s="17" t="n">
        <x:f>Assumptions!B8</x:f>
        <x:v>24</x:v>
      </x:c>
      <x:c r="Q51" s="12" t="n">
        <x:f>IF(COUNT(Assumptions!B6:B8)&lt;3,"Missing price input",IF(ISNUMBER(M51),M51*N51+K51*O51+I51*P51,"Missing input"))</x:f>
        <x:v>39641.874858367344</x:v>
      </x:c>
      <x:c r="R51" s="15" t="n">
        <x:f>0</x:f>
        <x:v>0</x:v>
      </x:c>
      <x:c r="S51" s="15" t="n">
        <x:f>0</x:f>
        <x:v>0</x:v>
      </x:c>
      <x:c r="T51" s="15" t="n">
        <x:f>0</x:f>
        <x:v>0</x:v>
      </x:c>
      <x:c r="U51" s="15" t="n">
        <x:f>Assumptions!B10</x:f>
        <x:v>0.5</x:v>
      </x:c>
      <x:c r="V51" s="16" t="n">
        <x:f>IF(ISNUMBER(Q51),Q51*R51*S51*T51*U51,"Missing input")</x:f>
        <x:v>0</x:v>
      </x:c>
      <x:c r="W51" s="2"/>
      <x:c r="X51" s="2"/>
    </x:row>
    <x:row r="52" ht="23" customHeight="1">
      <x:c r="A52" s="2" t="str">
        <x:v>KEN</x:v>
      </x:c>
      <x:c r="B52" s="2" t="str">
        <x:v>Kenya</x:v>
      </x:c>
      <x:c r="C52" s="2" t="str">
        <x:v>Africa</x:v>
      </x:c>
      <x:c r="D52" s="2" t="str">
        <x:v>Base</x:v>
      </x:c>
      <x:c r="E52" s="17" t="n">
        <x:f>'Country Inputs'!F33</x:f>
        <x:v>33001.221</x:v>
      </x:c>
      <x:c r="F52" s="18" t="n">
        <x:f>'Country Inputs'!M33</x:f>
        <x:v>1</x:v>
      </x:c>
      <x:c r="G52" s="18" t="n">
        <x:f>'Country Inputs'!P33</x:f>
        <x:v>0.65</x:v>
      </x:c>
      <x:c r="H52" s="18" t="n">
        <x:f>'Country Inputs'!S33</x:f>
        <x:v>0.12</x:v>
      </x:c>
      <x:c r="I52" s="12" t="n">
        <x:f>IF(COUNT('Country Inputs'!F33,'Country Inputs'!M33,'Country Inputs'!P33,'Country Inputs'!S33)&lt;4,"Missing input",E52*F52*G52*H52)</x:f>
        <x:v>2574.095238</x:v>
      </x:c>
      <x:c r="J52" s="12" t="n">
        <x:f>'Country Inputs'!U33</x:f>
        <x:v>70</x:v>
      </x:c>
      <x:c r="K52" s="12" t="n">
        <x:f>IF(ISNUMBER(I52),I52/J52,"Missing input")</x:f>
        <x:v>36.772789114285715</x:v>
      </x:c>
      <x:c r="L52" s="12" t="n">
        <x:f>Assumptions!C9</x:f>
        <x:v>7</x:v>
      </x:c>
      <x:c r="M52" s="12" t="n">
        <x:f>IF(ISNUMBER(K52),K52/L52,"Missing input")</x:f>
        <x:v>5.253255587755102</x:v>
      </x:c>
      <x:c r="N52" s="17" t="n">
        <x:f>Assumptions!C6</x:f>
        <x:v>12000</x:v>
      </x:c>
      <x:c r="O52" s="17" t="n">
        <x:f>Assumptions!C7</x:f>
        <x:v>2400</x:v>
      </x:c>
      <x:c r="P52" s="17" t="n">
        <x:f>Assumptions!C8</x:f>
        <x:v>48</x:v>
      </x:c>
      <x:c r="Q52" s="12" t="n">
        <x:f>IF(COUNT(Assumptions!C6:C8)&lt;3,"Missing price input",IF(ISNUMBER(M52),M52*N52+K52*O52+I52*P52,"Missing input"))</x:f>
        <x:v>274850.33235134697</x:v>
      </x:c>
      <x:c r="R52" s="15" t="n">
        <x:f>0</x:f>
        <x:v>0</x:v>
      </x:c>
      <x:c r="S52" s="15" t="n">
        <x:f>0</x:f>
        <x:v>0</x:v>
      </x:c>
      <x:c r="T52" s="15" t="n">
        <x:f>0</x:f>
        <x:v>0</x:v>
      </x:c>
      <x:c r="U52" s="15" t="n">
        <x:f>Assumptions!C10</x:f>
        <x:v>0.5</x:v>
      </x:c>
      <x:c r="V52" s="16" t="n">
        <x:f>IF(ISNUMBER(Q52),Q52*R52*S52*T52*U52,"Missing input")</x:f>
        <x:v>0</x:v>
      </x:c>
      <x:c r="W52" s="2"/>
      <x:c r="X52" s="2"/>
    </x:row>
    <x:row r="53" ht="23" customHeight="1">
      <x:c r="A53" s="2" t="str">
        <x:v>KEN</x:v>
      </x:c>
      <x:c r="B53" s="2" t="str">
        <x:v>Kenya</x:v>
      </x:c>
      <x:c r="C53" s="2" t="str">
        <x:v>Africa</x:v>
      </x:c>
      <x:c r="D53" s="2" t="str">
        <x:v>High</x:v>
      </x:c>
      <x:c r="E53" s="17" t="n">
        <x:f>'Country Inputs'!F33</x:f>
        <x:v>33001.221</x:v>
      </x:c>
      <x:c r="F53" s="18" t="n">
        <x:f>'Country Inputs'!N33</x:f>
        <x:v>1</x:v>
      </x:c>
      <x:c r="G53" s="18" t="n">
        <x:f>'Country Inputs'!Q33</x:f>
        <x:v>0.8</x:v>
      </x:c>
      <x:c r="H53" s="18" t="n">
        <x:f>'Country Inputs'!T33</x:f>
        <x:v>0.25</x:v>
      </x:c>
      <x:c r="I53" s="12" t="n">
        <x:f>IF(COUNT('Country Inputs'!F33,'Country Inputs'!N33,'Country Inputs'!Q33,'Country Inputs'!T33)&lt;4,"Missing input",E53*F53*G53*H53)</x:f>
        <x:v>6600.2442</x:v>
      </x:c>
      <x:c r="J53" s="12" t="n">
        <x:f>'Country Inputs'!U33</x:f>
        <x:v>70</x:v>
      </x:c>
      <x:c r="K53" s="12" t="n">
        <x:f>IF(ISNUMBER(I53),I53/J53,"Missing input")</x:f>
        <x:v>94.28920285714285</x:v>
      </x:c>
      <x:c r="L53" s="12" t="n">
        <x:f>Assumptions!D9</x:f>
        <x:v>7</x:v>
      </x:c>
      <x:c r="M53" s="12" t="n">
        <x:f>IF(ISNUMBER(K53),K53/L53,"Missing input")</x:f>
        <x:v>13.46988612244898</x:v>
      </x:c>
      <x:c r="N53" s="17" t="n">
        <x:f>Assumptions!D6</x:f>
        <x:v>18000</x:v>
      </x:c>
      <x:c r="O53" s="17" t="n">
        <x:f>Assumptions!D7</x:f>
        <x:v>3600</x:v>
      </x:c>
      <x:c r="P53" s="17" t="n">
        <x:f>Assumptions!D8</x:f>
        <x:v>72</x:v>
      </x:c>
      <x:c r="Q53" s="12" t="n">
        <x:f>IF(COUNT(Assumptions!D6:D8)&lt;3,"Missing price input",IF(ISNUMBER(M53),M53*N53+K53*O53+I53*P53,"Missing input"))</x:f>
        <x:v>1057116.6628897958</x:v>
      </x:c>
      <x:c r="R53" s="15" t="n">
        <x:f>0</x:f>
        <x:v>0</x:v>
      </x:c>
      <x:c r="S53" s="15" t="n">
        <x:f>0</x:f>
        <x:v>0</x:v>
      </x:c>
      <x:c r="T53" s="15" t="n">
        <x:f>0</x:f>
        <x:v>0</x:v>
      </x:c>
      <x:c r="U53" s="15" t="n">
        <x:f>Assumptions!D10</x:f>
        <x:v>0.5</x:v>
      </x:c>
      <x:c r="V53" s="16" t="n">
        <x:f>IF(ISNUMBER(Q53),Q53*R53*S53*T53*U53,"Missing input")</x:f>
        <x:v>0</x:v>
      </x:c>
      <x:c r="W53" s="2"/>
      <x:c r="X53" s="2"/>
    </x:row>
    <x:row r="54" ht="23" customHeight="1">
      <x:c r="A54" s="2" t="str">
        <x:v>LSO</x:v>
      </x:c>
      <x:c r="B54" s="2" t="str">
        <x:v>Lesotho</x:v>
      </x:c>
      <x:c r="C54" s="2" t="str">
        <x:v>Africa</x:v>
      </x:c>
      <x:c r="D54" s="2" t="str">
        <x:v>Low</x:v>
      </x:c>
      <x:c r="E54" s="17" t="n">
        <x:f>'Country Inputs'!F34</x:f>
        <x:v>2457</x:v>
      </x:c>
      <x:c r="F54" s="18" t="n">
        <x:f>'Country Inputs'!L34</x:f>
        <x:v>1</x:v>
      </x:c>
      <x:c r="G54" s="18" t="n">
        <x:f>'Country Inputs'!O34</x:f>
        <x:v>0.45</x:v>
      </x:c>
      <x:c r="H54" s="18" t="n">
        <x:f>'Country Inputs'!R34</x:f>
        <x:v>0.05</x:v>
      </x:c>
      <x:c r="I54" s="12" t="n">
        <x:f>IF(COUNT('Country Inputs'!F34,'Country Inputs'!L34,'Country Inputs'!O34,'Country Inputs'!R34)&lt;4,"Missing input",E54*F54*G54*H54)</x:f>
        <x:v>55.282500000000006</x:v>
      </x:c>
      <x:c r="J54" s="12" t="n">
        <x:f>'Country Inputs'!U34</x:f>
        <x:v>70</x:v>
      </x:c>
      <x:c r="K54" s="12" t="n">
        <x:f>IF(ISNUMBER(I54),I54/J54,"Missing input")</x:f>
        <x:v>0.7897500000000001</x:v>
      </x:c>
      <x:c r="L54" s="12" t="n">
        <x:f>Assumptions!B9</x:f>
        <x:v>7</x:v>
      </x:c>
      <x:c r="M54" s="12" t="n">
        <x:f>IF(ISNUMBER(K54),K54/L54,"Missing input")</x:f>
        <x:v>0.11282142857142859</x:v>
      </x:c>
      <x:c r="N54" s="17" t="n">
        <x:f>Assumptions!B6</x:f>
        <x:v>6000</x:v>
      </x:c>
      <x:c r="O54" s="17" t="n">
        <x:f>Assumptions!B7</x:f>
        <x:v>1200</x:v>
      </x:c>
      <x:c r="P54" s="17" t="n">
        <x:f>Assumptions!B8</x:f>
        <x:v>24</x:v>
      </x:c>
      <x:c r="Q54" s="12" t="n">
        <x:f>IF(COUNT(Assumptions!B6:B8)&lt;3,"Missing price input",IF(ISNUMBER(M54),M54*N54+K54*O54+I54*P54,"Missing input"))</x:f>
        <x:v>2951.408571428572</x:v>
      </x:c>
      <x:c r="R54" s="15" t="n">
        <x:f>0</x:f>
        <x:v>0</x:v>
      </x:c>
      <x:c r="S54" s="15" t="n">
        <x:f>0</x:f>
        <x:v>0</x:v>
      </x:c>
      <x:c r="T54" s="15" t="n">
        <x:f>0</x:f>
        <x:v>0</x:v>
      </x:c>
      <x:c r="U54" s="15" t="n">
        <x:f>Assumptions!B10</x:f>
        <x:v>0.5</x:v>
      </x:c>
      <x:c r="V54" s="16" t="n">
        <x:f>IF(ISNUMBER(Q54),Q54*R54*S54*T54*U54,"Missing input")</x:f>
        <x:v>0</x:v>
      </x:c>
      <x:c r="W54" s="2"/>
      <x:c r="X54" s="2"/>
    </x:row>
    <x:row r="55" ht="23" customHeight="1">
      <x:c r="A55" s="2" t="str">
        <x:v>LSO</x:v>
      </x:c>
      <x:c r="B55" s="2" t="str">
        <x:v>Lesotho</x:v>
      </x:c>
      <x:c r="C55" s="2" t="str">
        <x:v>Africa</x:v>
      </x:c>
      <x:c r="D55" s="2" t="str">
        <x:v>Base</x:v>
      </x:c>
      <x:c r="E55" s="17" t="n">
        <x:f>'Country Inputs'!F34</x:f>
        <x:v>2457</x:v>
      </x:c>
      <x:c r="F55" s="18" t="n">
        <x:f>'Country Inputs'!M34</x:f>
        <x:v>1</x:v>
      </x:c>
      <x:c r="G55" s="18" t="n">
        <x:f>'Country Inputs'!P34</x:f>
        <x:v>0.65</x:v>
      </x:c>
      <x:c r="H55" s="18" t="n">
        <x:f>'Country Inputs'!S34</x:f>
        <x:v>0.12</x:v>
      </x:c>
      <x:c r="I55" s="12" t="n">
        <x:f>IF(COUNT('Country Inputs'!F34,'Country Inputs'!M34,'Country Inputs'!P34,'Country Inputs'!S34)&lt;4,"Missing input",E55*F55*G55*H55)</x:f>
        <x:v>191.646</x:v>
      </x:c>
      <x:c r="J55" s="12" t="n">
        <x:f>'Country Inputs'!U34</x:f>
        <x:v>70</x:v>
      </x:c>
      <x:c r="K55" s="12" t="n">
        <x:f>IF(ISNUMBER(I55),I55/J55,"Missing input")</x:f>
        <x:v>2.7378</x:v>
      </x:c>
      <x:c r="L55" s="12" t="n">
        <x:f>Assumptions!C9</x:f>
        <x:v>7</x:v>
      </x:c>
      <x:c r="M55" s="12" t="n">
        <x:f>IF(ISNUMBER(K55),K55/L55,"Missing input")</x:f>
        <x:v>0.3911142857142857</x:v>
      </x:c>
      <x:c r="N55" s="17" t="n">
        <x:f>Assumptions!C6</x:f>
        <x:v>12000</x:v>
      </x:c>
      <x:c r="O55" s="17" t="n">
        <x:f>Assumptions!C7</x:f>
        <x:v>2400</x:v>
      </x:c>
      <x:c r="P55" s="17" t="n">
        <x:f>Assumptions!C8</x:f>
        <x:v>48</x:v>
      </x:c>
      <x:c r="Q55" s="12" t="n">
        <x:f>IF(COUNT(Assumptions!C6:C8)&lt;3,"Missing price input",IF(ISNUMBER(M55),M55*N55+K55*O55+I55*P55,"Missing input"))</x:f>
        <x:v>20463.099428571426</x:v>
      </x:c>
      <x:c r="R55" s="15" t="n">
        <x:f>0</x:f>
        <x:v>0</x:v>
      </x:c>
      <x:c r="S55" s="15" t="n">
        <x:f>0</x:f>
        <x:v>0</x:v>
      </x:c>
      <x:c r="T55" s="15" t="n">
        <x:f>0</x:f>
        <x:v>0</x:v>
      </x:c>
      <x:c r="U55" s="15" t="n">
        <x:f>Assumptions!C10</x:f>
        <x:v>0.5</x:v>
      </x:c>
      <x:c r="V55" s="16" t="n">
        <x:f>IF(ISNUMBER(Q55),Q55*R55*S55*T55*U55,"Missing input")</x:f>
        <x:v>0</x:v>
      </x:c>
      <x:c r="W55" s="2"/>
      <x:c r="X55" s="2"/>
    </x:row>
    <x:row r="56" ht="23" customHeight="1">
      <x:c r="A56" s="2" t="str">
        <x:v>LSO</x:v>
      </x:c>
      <x:c r="B56" s="2" t="str">
        <x:v>Lesotho</x:v>
      </x:c>
      <x:c r="C56" s="2" t="str">
        <x:v>Africa</x:v>
      </x:c>
      <x:c r="D56" s="2" t="str">
        <x:v>High</x:v>
      </x:c>
      <x:c r="E56" s="17" t="n">
        <x:f>'Country Inputs'!F34</x:f>
        <x:v>2457</x:v>
      </x:c>
      <x:c r="F56" s="18" t="n">
        <x:f>'Country Inputs'!N34</x:f>
        <x:v>1</x:v>
      </x:c>
      <x:c r="G56" s="18" t="n">
        <x:f>'Country Inputs'!Q34</x:f>
        <x:v>0.8</x:v>
      </x:c>
      <x:c r="H56" s="18" t="n">
        <x:f>'Country Inputs'!T34</x:f>
        <x:v>0.25</x:v>
      </x:c>
      <x:c r="I56" s="12" t="n">
        <x:f>IF(COUNT('Country Inputs'!F34,'Country Inputs'!N34,'Country Inputs'!Q34,'Country Inputs'!T34)&lt;4,"Missing input",E56*F56*G56*H56)</x:f>
        <x:v>491.40000000000003</x:v>
      </x:c>
      <x:c r="J56" s="12" t="n">
        <x:f>'Country Inputs'!U34</x:f>
        <x:v>70</x:v>
      </x:c>
      <x:c r="K56" s="12" t="n">
        <x:f>IF(ISNUMBER(I56),I56/J56,"Missing input")</x:f>
        <x:v>7.0200000000000005</x:v>
      </x:c>
      <x:c r="L56" s="12" t="n">
        <x:f>Assumptions!D9</x:f>
        <x:v>7</x:v>
      </x:c>
      <x:c r="M56" s="12" t="n">
        <x:f>IF(ISNUMBER(K56),K56/L56,"Missing input")</x:f>
        <x:v>1.002857142857143</x:v>
      </x:c>
      <x:c r="N56" s="17" t="n">
        <x:f>Assumptions!D6</x:f>
        <x:v>18000</x:v>
      </x:c>
      <x:c r="O56" s="17" t="n">
        <x:f>Assumptions!D7</x:f>
        <x:v>3600</x:v>
      </x:c>
      <x:c r="P56" s="17" t="n">
        <x:f>Assumptions!D8</x:f>
        <x:v>72</x:v>
      </x:c>
      <x:c r="Q56" s="12" t="n">
        <x:f>IF(COUNT(Assumptions!D6:D8)&lt;3,"Missing price input",IF(ISNUMBER(M56),M56*N56+K56*O56+I56*P56,"Missing input"))</x:f>
        <x:v>78704.22857142857</x:v>
      </x:c>
      <x:c r="R56" s="15" t="n">
        <x:f>0</x:f>
        <x:v>0</x:v>
      </x:c>
      <x:c r="S56" s="15" t="n">
        <x:f>0</x:f>
        <x:v>0</x:v>
      </x:c>
      <x:c r="T56" s="15" t="n">
        <x:f>0</x:f>
        <x:v>0</x:v>
      </x:c>
      <x:c r="U56" s="15" t="n">
        <x:f>Assumptions!D10</x:f>
        <x:v>0.5</x:v>
      </x:c>
      <x:c r="V56" s="16" t="n">
        <x:f>IF(ISNUMBER(Q56),Q56*R56*S56*T56*U56,"Missing input")</x:f>
        <x:v>0</x:v>
      </x:c>
      <x:c r="W56" s="2"/>
      <x:c r="X56" s="2"/>
    </x:row>
    <x:row r="57" ht="23" customHeight="1">
      <x:c r="A57" s="2" t="str">
        <x:v>MDG</x:v>
      </x:c>
      <x:c r="B57" s="2" t="str">
        <x:v>Madagascar</x:v>
      </x:c>
      <x:c r="C57" s="2" t="str">
        <x:v>Africa</x:v>
      </x:c>
      <x:c r="D57" s="2" t="str">
        <x:v>Low</x:v>
      </x:c>
      <x:c r="E57" s="17" t="n">
        <x:f>'Country Inputs'!F37</x:f>
        <x:v>32137</x:v>
      </x:c>
      <x:c r="F57" s="18" t="n">
        <x:f>'Country Inputs'!L37</x:f>
        <x:v>1</x:v>
      </x:c>
      <x:c r="G57" s="18" t="n">
        <x:f>'Country Inputs'!O37</x:f>
        <x:v>0.45</x:v>
      </x:c>
      <x:c r="H57" s="18" t="n">
        <x:f>'Country Inputs'!R37</x:f>
        <x:v>0.05</x:v>
      </x:c>
      <x:c r="I57" s="12" t="n">
        <x:f>IF(COUNT('Country Inputs'!F37,'Country Inputs'!L37,'Country Inputs'!O37,'Country Inputs'!R37)&lt;4,"Missing input",E57*F57*G57*H57)</x:f>
        <x:v>723.0825</x:v>
      </x:c>
      <x:c r="J57" s="12" t="n">
        <x:f>'Country Inputs'!U37</x:f>
        <x:v>70</x:v>
      </x:c>
      <x:c r="K57" s="12" t="n">
        <x:f>IF(ISNUMBER(I57),I57/J57,"Missing input")</x:f>
        <x:v>10.329749999999999</x:v>
      </x:c>
      <x:c r="L57" s="12" t="n">
        <x:f>Assumptions!B9</x:f>
        <x:v>7</x:v>
      </x:c>
      <x:c r="M57" s="12" t="n">
        <x:f>IF(ISNUMBER(K57),K57/L57,"Missing input")</x:f>
        <x:v>1.4756785714285712</x:v>
      </x:c>
      <x:c r="N57" s="17" t="n">
        <x:f>Assumptions!B6</x:f>
        <x:v>6000</x:v>
      </x:c>
      <x:c r="O57" s="17" t="n">
        <x:f>Assumptions!B7</x:f>
        <x:v>1200</x:v>
      </x:c>
      <x:c r="P57" s="17" t="n">
        <x:f>Assumptions!B8</x:f>
        <x:v>24</x:v>
      </x:c>
      <x:c r="Q57" s="12" t="n">
        <x:f>IF(COUNT(Assumptions!B6:B8)&lt;3,"Missing price input",IF(ISNUMBER(M57),M57*N57+K57*O57+I57*P57,"Missing input"))</x:f>
        <x:v>38603.75142857143</x:v>
      </x:c>
      <x:c r="R57" s="15" t="n">
        <x:f>0</x:f>
        <x:v>0</x:v>
      </x:c>
      <x:c r="S57" s="15" t="n">
        <x:f>0</x:f>
        <x:v>0</x:v>
      </x:c>
      <x:c r="T57" s="15" t="n">
        <x:f>0</x:f>
        <x:v>0</x:v>
      </x:c>
      <x:c r="U57" s="15" t="n">
        <x:f>Assumptions!B10</x:f>
        <x:v>0.5</x:v>
      </x:c>
      <x:c r="V57" s="16" t="n">
        <x:f>IF(ISNUMBER(Q57),Q57*R57*S57*T57*U57,"Missing input")</x:f>
        <x:v>0</x:v>
      </x:c>
      <x:c r="W57" s="2"/>
      <x:c r="X57" s="2"/>
    </x:row>
    <x:row r="58" ht="23" customHeight="1">
      <x:c r="A58" s="2" t="str">
        <x:v>MDG</x:v>
      </x:c>
      <x:c r="B58" s="2" t="str">
        <x:v>Madagascar</x:v>
      </x:c>
      <x:c r="C58" s="2" t="str">
        <x:v>Africa</x:v>
      </x:c>
      <x:c r="D58" s="2" t="str">
        <x:v>Base</x:v>
      </x:c>
      <x:c r="E58" s="17" t="n">
        <x:f>'Country Inputs'!F37</x:f>
        <x:v>32137</x:v>
      </x:c>
      <x:c r="F58" s="18" t="n">
        <x:f>'Country Inputs'!M37</x:f>
        <x:v>1</x:v>
      </x:c>
      <x:c r="G58" s="18" t="n">
        <x:f>'Country Inputs'!P37</x:f>
        <x:v>0.65</x:v>
      </x:c>
      <x:c r="H58" s="18" t="n">
        <x:f>'Country Inputs'!S37</x:f>
        <x:v>0.12</x:v>
      </x:c>
      <x:c r="I58" s="12" t="n">
        <x:f>IF(COUNT('Country Inputs'!F37,'Country Inputs'!M37,'Country Inputs'!P37,'Country Inputs'!S37)&lt;4,"Missing input",E58*F58*G58*H58)</x:f>
        <x:v>2506.6859999999997</x:v>
      </x:c>
      <x:c r="J58" s="12" t="n">
        <x:f>'Country Inputs'!U37</x:f>
        <x:v>70</x:v>
      </x:c>
      <x:c r="K58" s="12" t="n">
        <x:f>IF(ISNUMBER(I58),I58/J58,"Missing input")</x:f>
        <x:v>35.809799999999996</x:v>
      </x:c>
      <x:c r="L58" s="12" t="n">
        <x:f>Assumptions!C9</x:f>
        <x:v>7</x:v>
      </x:c>
      <x:c r="M58" s="12" t="n">
        <x:f>IF(ISNUMBER(K58),K58/L58,"Missing input")</x:f>
        <x:v>5.115685714285713</x:v>
      </x:c>
      <x:c r="N58" s="17" t="n">
        <x:f>Assumptions!C6</x:f>
        <x:v>12000</x:v>
      </x:c>
      <x:c r="O58" s="17" t="n">
        <x:f>Assumptions!C7</x:f>
        <x:v>2400</x:v>
      </x:c>
      <x:c r="P58" s="17" t="n">
        <x:f>Assumptions!C8</x:f>
        <x:v>48</x:v>
      </x:c>
      <x:c r="Q58" s="12" t="n">
        <x:f>IF(COUNT(Assumptions!C6:C8)&lt;3,"Missing price input",IF(ISNUMBER(M58),M58*N58+K58*O58+I58*P58,"Missing input"))</x:f>
        <x:v>267652.67657142854</x:v>
      </x:c>
      <x:c r="R58" s="15" t="n">
        <x:f>0</x:f>
        <x:v>0</x:v>
      </x:c>
      <x:c r="S58" s="15" t="n">
        <x:f>0</x:f>
        <x:v>0</x:v>
      </x:c>
      <x:c r="T58" s="15" t="n">
        <x:f>0</x:f>
        <x:v>0</x:v>
      </x:c>
      <x:c r="U58" s="15" t="n">
        <x:f>Assumptions!C10</x:f>
        <x:v>0.5</x:v>
      </x:c>
      <x:c r="V58" s="16" t="n">
        <x:f>IF(ISNUMBER(Q58),Q58*R58*S58*T58*U58,"Missing input")</x:f>
        <x:v>0</x:v>
      </x:c>
      <x:c r="W58" s="2"/>
      <x:c r="X58" s="2"/>
    </x:row>
    <x:row r="59" ht="23" customHeight="1">
      <x:c r="A59" s="2" t="str">
        <x:v>MDG</x:v>
      </x:c>
      <x:c r="B59" s="2" t="str">
        <x:v>Madagascar</x:v>
      </x:c>
      <x:c r="C59" s="2" t="str">
        <x:v>Africa</x:v>
      </x:c>
      <x:c r="D59" s="2" t="str">
        <x:v>High</x:v>
      </x:c>
      <x:c r="E59" s="17" t="n">
        <x:f>'Country Inputs'!F37</x:f>
        <x:v>32137</x:v>
      </x:c>
      <x:c r="F59" s="18" t="n">
        <x:f>'Country Inputs'!N37</x:f>
        <x:v>1</x:v>
      </x:c>
      <x:c r="G59" s="18" t="n">
        <x:f>'Country Inputs'!Q37</x:f>
        <x:v>0.8</x:v>
      </x:c>
      <x:c r="H59" s="18" t="n">
        <x:f>'Country Inputs'!T37</x:f>
        <x:v>0.25</x:v>
      </x:c>
      <x:c r="I59" s="12" t="n">
        <x:f>IF(COUNT('Country Inputs'!F37,'Country Inputs'!N37,'Country Inputs'!Q37,'Country Inputs'!T37)&lt;4,"Missing input",E59*F59*G59*H59)</x:f>
        <x:v>6427.400000000001</x:v>
      </x:c>
      <x:c r="J59" s="12" t="n">
        <x:f>'Country Inputs'!U37</x:f>
        <x:v>70</x:v>
      </x:c>
      <x:c r="K59" s="12" t="n">
        <x:f>IF(ISNUMBER(I59),I59/J59,"Missing input")</x:f>
        <x:v>91.82000000000001</x:v>
      </x:c>
      <x:c r="L59" s="12" t="n">
        <x:f>Assumptions!D9</x:f>
        <x:v>7</x:v>
      </x:c>
      <x:c r="M59" s="12" t="n">
        <x:f>IF(ISNUMBER(K59),K59/L59,"Missing input")</x:f>
        <x:v>13.117142857142857</x:v>
      </x:c>
      <x:c r="N59" s="17" t="n">
        <x:f>Assumptions!D6</x:f>
        <x:v>18000</x:v>
      </x:c>
      <x:c r="O59" s="17" t="n">
        <x:f>Assumptions!D7</x:f>
        <x:v>3600</x:v>
      </x:c>
      <x:c r="P59" s="17" t="n">
        <x:f>Assumptions!D8</x:f>
        <x:v>72</x:v>
      </x:c>
      <x:c r="Q59" s="12" t="n">
        <x:f>IF(COUNT(Assumptions!D6:D8)&lt;3,"Missing price input",IF(ISNUMBER(M59),M59*N59+K59*O59+I59*P59,"Missing input"))</x:f>
        <x:v>1029433.3714285714</x:v>
      </x:c>
      <x:c r="R59" s="15" t="n">
        <x:f>0</x:f>
        <x:v>0</x:v>
      </x:c>
      <x:c r="S59" s="15" t="n">
        <x:f>0</x:f>
        <x:v>0</x:v>
      </x:c>
      <x:c r="T59" s="15" t="n">
        <x:f>0</x:f>
        <x:v>0</x:v>
      </x:c>
      <x:c r="U59" s="15" t="n">
        <x:f>Assumptions!D10</x:f>
        <x:v>0.5</x:v>
      </x:c>
      <x:c r="V59" s="16" t="n">
        <x:f>IF(ISNUMBER(Q59),Q59*R59*S59*T59*U59,"Missing input")</x:f>
        <x:v>0</x:v>
      </x:c>
      <x:c r="W59" s="2"/>
      <x:c r="X59" s="2"/>
    </x:row>
    <x:row r="60" ht="23" customHeight="1">
      <x:c r="A60" s="2" t="str">
        <x:v>MLI</x:v>
      </x:c>
      <x:c r="B60" s="2" t="str">
        <x:v>Mali</x:v>
      </x:c>
      <x:c r="C60" s="2" t="str">
        <x:v>Africa</x:v>
      </x:c>
      <x:c r="D60" s="2" t="str">
        <x:v>Low</x:v>
      </x:c>
      <x:c r="E60" s="17" t="n">
        <x:f>'Country Inputs'!F39</x:f>
        <x:v>13914</x:v>
      </x:c>
      <x:c r="F60" s="18" t="n">
        <x:f>'Country Inputs'!L39</x:f>
        <x:v>1</x:v>
      </x:c>
      <x:c r="G60" s="18" t="n">
        <x:f>'Country Inputs'!O39</x:f>
        <x:v>0.45</x:v>
      </x:c>
      <x:c r="H60" s="18" t="n">
        <x:f>'Country Inputs'!R39</x:f>
        <x:v>0.05</x:v>
      </x:c>
      <x:c r="I60" s="12" t="n">
        <x:f>IF(COUNT('Country Inputs'!F39,'Country Inputs'!L39,'Country Inputs'!O39,'Country Inputs'!R39)&lt;4,"Missing input",E60*F60*G60*H60)</x:f>
        <x:v>313.06500000000005</x:v>
      </x:c>
      <x:c r="J60" s="12" t="n">
        <x:f>'Country Inputs'!U39</x:f>
        <x:v>70</x:v>
      </x:c>
      <x:c r="K60" s="12" t="n">
        <x:f>IF(ISNUMBER(I60),I60/J60,"Missing input")</x:f>
        <x:v>4.472357142857144</x:v>
      </x:c>
      <x:c r="L60" s="12" t="n">
        <x:f>Assumptions!B9</x:f>
        <x:v>7</x:v>
      </x:c>
      <x:c r="M60" s="12" t="n">
        <x:f>IF(ISNUMBER(K60),K60/L60,"Missing input")</x:f>
        <x:v>0.6389081632653062</x:v>
      </x:c>
      <x:c r="N60" s="17" t="n">
        <x:f>Assumptions!B6</x:f>
        <x:v>6000</x:v>
      </x:c>
      <x:c r="O60" s="17" t="n">
        <x:f>Assumptions!B7</x:f>
        <x:v>1200</x:v>
      </x:c>
      <x:c r="P60" s="17" t="n">
        <x:f>Assumptions!B8</x:f>
        <x:v>24</x:v>
      </x:c>
      <x:c r="Q60" s="12" t="n">
        <x:f>IF(COUNT(Assumptions!B6:B8)&lt;3,"Missing price input",IF(ISNUMBER(M60),M60*N60+K60*O60+I60*P60,"Missing input"))</x:f>
        <x:v>16713.83755102041</x:v>
      </x:c>
      <x:c r="R60" s="15" t="n">
        <x:f>0</x:f>
        <x:v>0</x:v>
      </x:c>
      <x:c r="S60" s="15" t="n">
        <x:f>0</x:f>
        <x:v>0</x:v>
      </x:c>
      <x:c r="T60" s="15" t="n">
        <x:f>0</x:f>
        <x:v>0</x:v>
      </x:c>
      <x:c r="U60" s="15" t="n">
        <x:f>Assumptions!B10</x:f>
        <x:v>0.5</x:v>
      </x:c>
      <x:c r="V60" s="16" t="n">
        <x:f>IF(ISNUMBER(Q60),Q60*R60*S60*T60*U60,"Missing input")</x:f>
        <x:v>0</x:v>
      </x:c>
      <x:c r="W60" s="2"/>
      <x:c r="X60" s="2"/>
    </x:row>
    <x:row r="61" ht="23" customHeight="1">
      <x:c r="A61" s="2" t="str">
        <x:v>MLI</x:v>
      </x:c>
      <x:c r="B61" s="2" t="str">
        <x:v>Mali</x:v>
      </x:c>
      <x:c r="C61" s="2" t="str">
        <x:v>Africa</x:v>
      </x:c>
      <x:c r="D61" s="2" t="str">
        <x:v>Base</x:v>
      </x:c>
      <x:c r="E61" s="17" t="n">
        <x:f>'Country Inputs'!F39</x:f>
        <x:v>13914</x:v>
      </x:c>
      <x:c r="F61" s="18" t="n">
        <x:f>'Country Inputs'!M39</x:f>
        <x:v>1</x:v>
      </x:c>
      <x:c r="G61" s="18" t="n">
        <x:f>'Country Inputs'!P39</x:f>
        <x:v>0.65</x:v>
      </x:c>
      <x:c r="H61" s="18" t="n">
        <x:f>'Country Inputs'!S39</x:f>
        <x:v>0.12</x:v>
      </x:c>
      <x:c r="I61" s="12" t="n">
        <x:f>IF(COUNT('Country Inputs'!F39,'Country Inputs'!M39,'Country Inputs'!P39,'Country Inputs'!S39)&lt;4,"Missing input",E61*F61*G61*H61)</x:f>
        <x:v>1085.292</x:v>
      </x:c>
      <x:c r="J61" s="12" t="n">
        <x:f>'Country Inputs'!U39</x:f>
        <x:v>70</x:v>
      </x:c>
      <x:c r="K61" s="12" t="n">
        <x:f>IF(ISNUMBER(I61),I61/J61,"Missing input")</x:f>
        <x:v>15.504171428571427</x:v>
      </x:c>
      <x:c r="L61" s="12" t="n">
        <x:f>Assumptions!C9</x:f>
        <x:v>7</x:v>
      </x:c>
      <x:c r="M61" s="12" t="n">
        <x:f>IF(ISNUMBER(K61),K61/L61,"Missing input")</x:f>
        <x:v>2.214881632653061</x:v>
      </x:c>
      <x:c r="N61" s="17" t="n">
        <x:f>Assumptions!C6</x:f>
        <x:v>12000</x:v>
      </x:c>
      <x:c r="O61" s="17" t="n">
        <x:f>Assumptions!C7</x:f>
        <x:v>2400</x:v>
      </x:c>
      <x:c r="P61" s="17" t="n">
        <x:f>Assumptions!C8</x:f>
        <x:v>48</x:v>
      </x:c>
      <x:c r="Q61" s="12" t="n">
        <x:f>IF(COUNT(Assumptions!C6:C8)&lt;3,"Missing price input",IF(ISNUMBER(M61),M61*N61+K61*O61+I61*P61,"Missing input"))</x:f>
        <x:v>115882.60702040815</x:v>
      </x:c>
      <x:c r="R61" s="15" t="n">
        <x:f>0</x:f>
        <x:v>0</x:v>
      </x:c>
      <x:c r="S61" s="15" t="n">
        <x:f>0</x:f>
        <x:v>0</x:v>
      </x:c>
      <x:c r="T61" s="15" t="n">
        <x:f>0</x:f>
        <x:v>0</x:v>
      </x:c>
      <x:c r="U61" s="15" t="n">
        <x:f>Assumptions!C10</x:f>
        <x:v>0.5</x:v>
      </x:c>
      <x:c r="V61" s="16" t="n">
        <x:f>IF(ISNUMBER(Q61),Q61*R61*S61*T61*U61,"Missing input")</x:f>
        <x:v>0</x:v>
      </x:c>
      <x:c r="W61" s="2"/>
      <x:c r="X61" s="2"/>
    </x:row>
    <x:row r="62" ht="23" customHeight="1">
      <x:c r="A62" s="2" t="str">
        <x:v>MLI</x:v>
      </x:c>
      <x:c r="B62" s="2" t="str">
        <x:v>Mali</x:v>
      </x:c>
      <x:c r="C62" s="2" t="str">
        <x:v>Africa</x:v>
      </x:c>
      <x:c r="D62" s="2" t="str">
        <x:v>High</x:v>
      </x:c>
      <x:c r="E62" s="17" t="n">
        <x:f>'Country Inputs'!F39</x:f>
        <x:v>13914</x:v>
      </x:c>
      <x:c r="F62" s="18" t="n">
        <x:f>'Country Inputs'!N39</x:f>
        <x:v>1</x:v>
      </x:c>
      <x:c r="G62" s="18" t="n">
        <x:f>'Country Inputs'!Q39</x:f>
        <x:v>0.8</x:v>
      </x:c>
      <x:c r="H62" s="18" t="n">
        <x:f>'Country Inputs'!T39</x:f>
        <x:v>0.25</x:v>
      </x:c>
      <x:c r="I62" s="12" t="n">
        <x:f>IF(COUNT('Country Inputs'!F39,'Country Inputs'!N39,'Country Inputs'!Q39,'Country Inputs'!T39)&lt;4,"Missing input",E62*F62*G62*H62)</x:f>
        <x:v>2782.8</x:v>
      </x:c>
      <x:c r="J62" s="12" t="n">
        <x:f>'Country Inputs'!U39</x:f>
        <x:v>70</x:v>
      </x:c>
      <x:c r="K62" s="12" t="n">
        <x:f>IF(ISNUMBER(I62),I62/J62,"Missing input")</x:f>
        <x:v>39.754285714285714</x:v>
      </x:c>
      <x:c r="L62" s="12" t="n">
        <x:f>Assumptions!D9</x:f>
        <x:v>7</x:v>
      </x:c>
      <x:c r="M62" s="12" t="n">
        <x:f>IF(ISNUMBER(K62),K62/L62,"Missing input")</x:f>
        <x:v>5.679183673469388</x:v>
      </x:c>
      <x:c r="N62" s="17" t="n">
        <x:f>Assumptions!D6</x:f>
        <x:v>18000</x:v>
      </x:c>
      <x:c r="O62" s="17" t="n">
        <x:f>Assumptions!D7</x:f>
        <x:v>3600</x:v>
      </x:c>
      <x:c r="P62" s="17" t="n">
        <x:f>Assumptions!D8</x:f>
        <x:v>72</x:v>
      </x:c>
      <x:c r="Q62" s="12" t="n">
        <x:f>IF(COUNT(Assumptions!D6:D8)&lt;3,"Missing price input",IF(ISNUMBER(M62),M62*N62+K62*O62+I62*P62,"Missing input"))</x:f>
        <x:v>445702.3346938776</x:v>
      </x:c>
      <x:c r="R62" s="15" t="n">
        <x:f>0</x:f>
        <x:v>0</x:v>
      </x:c>
      <x:c r="S62" s="15" t="n">
        <x:f>0</x:f>
        <x:v>0</x:v>
      </x:c>
      <x:c r="T62" s="15" t="n">
        <x:f>0</x:f>
        <x:v>0</x:v>
      </x:c>
      <x:c r="U62" s="15" t="n">
        <x:f>Assumptions!D10</x:f>
        <x:v>0.5</x:v>
      </x:c>
      <x:c r="V62" s="16" t="n">
        <x:f>IF(ISNUMBER(Q62),Q62*R62*S62*T62*U62,"Missing input")</x:f>
        <x:v>0</x:v>
      </x:c>
      <x:c r="W62" s="2"/>
      <x:c r="X62" s="2"/>
    </x:row>
    <x:row r="63" ht="23" customHeight="1">
      <x:c r="A63" s="2" t="str">
        <x:v>MUS</x:v>
      </x:c>
      <x:c r="B63" s="2" t="str">
        <x:v>Mauritius</x:v>
      </x:c>
      <x:c r="C63" s="2" t="str">
        <x:v>Africa</x:v>
      </x:c>
      <x:c r="D63" s="2" t="str">
        <x:v>Low</x:v>
      </x:c>
      <x:c r="E63" s="17" t="n">
        <x:f>'Country Inputs'!F41</x:f>
        <x:v>14059</x:v>
      </x:c>
      <x:c r="F63" s="18" t="n">
        <x:f>'Country Inputs'!L41</x:f>
        <x:v>1</x:v>
      </x:c>
      <x:c r="G63" s="18" t="n">
        <x:f>'Country Inputs'!O41</x:f>
        <x:v>0.45</x:v>
      </x:c>
      <x:c r="H63" s="18" t="n">
        <x:f>'Country Inputs'!R41</x:f>
        <x:v>0.05</x:v>
      </x:c>
      <x:c r="I63" s="12" t="n">
        <x:f>IF(COUNT('Country Inputs'!F41,'Country Inputs'!L41,'Country Inputs'!O41,'Country Inputs'!R41)&lt;4,"Missing input",E63*F63*G63*H63)</x:f>
        <x:v>316.32750000000004</x:v>
      </x:c>
      <x:c r="J63" s="12" t="n">
        <x:f>'Country Inputs'!U41</x:f>
        <x:v>70</x:v>
      </x:c>
      <x:c r="K63" s="12" t="n">
        <x:f>IF(ISNUMBER(I63),I63/J63,"Missing input")</x:f>
        <x:v>4.518964285714286</x:v>
      </x:c>
      <x:c r="L63" s="12" t="n">
        <x:f>Assumptions!B9</x:f>
        <x:v>7</x:v>
      </x:c>
      <x:c r="M63" s="12" t="n">
        <x:f>IF(ISNUMBER(K63),K63/L63,"Missing input")</x:f>
        <x:v>0.6455663265306123</x:v>
      </x:c>
      <x:c r="N63" s="17" t="n">
        <x:f>Assumptions!B6</x:f>
        <x:v>6000</x:v>
      </x:c>
      <x:c r="O63" s="17" t="n">
        <x:f>Assumptions!B7</x:f>
        <x:v>1200</x:v>
      </x:c>
      <x:c r="P63" s="17" t="n">
        <x:f>Assumptions!B8</x:f>
        <x:v>24</x:v>
      </x:c>
      <x:c r="Q63" s="12" t="n">
        <x:f>IF(COUNT(Assumptions!B6:B8)&lt;3,"Missing price input",IF(ISNUMBER(M63),M63*N63+K63*O63+I63*P63,"Missing input"))</x:f>
        <x:v>16888.015102040816</x:v>
      </x:c>
      <x:c r="R63" s="15" t="n">
        <x:f>0</x:f>
        <x:v>0</x:v>
      </x:c>
      <x:c r="S63" s="15" t="n">
        <x:f>0</x:f>
        <x:v>0</x:v>
      </x:c>
      <x:c r="T63" s="15" t="n">
        <x:f>0</x:f>
        <x:v>0</x:v>
      </x:c>
      <x:c r="U63" s="15" t="n">
        <x:f>Assumptions!B10</x:f>
        <x:v>0.5</x:v>
      </x:c>
      <x:c r="V63" s="16" t="n">
        <x:f>IF(ISNUMBER(Q63),Q63*R63*S63*T63*U63,"Missing input")</x:f>
        <x:v>0</x:v>
      </x:c>
      <x:c r="W63" s="2"/>
      <x:c r="X63" s="2"/>
    </x:row>
    <x:row r="64" ht="23" customHeight="1">
      <x:c r="A64" s="2" t="str">
        <x:v>MUS</x:v>
      </x:c>
      <x:c r="B64" s="2" t="str">
        <x:v>Mauritius</x:v>
      </x:c>
      <x:c r="C64" s="2" t="str">
        <x:v>Africa</x:v>
      </x:c>
      <x:c r="D64" s="2" t="str">
        <x:v>Base</x:v>
      </x:c>
      <x:c r="E64" s="17" t="n">
        <x:f>'Country Inputs'!F41</x:f>
        <x:v>14059</x:v>
      </x:c>
      <x:c r="F64" s="18" t="n">
        <x:f>'Country Inputs'!M41</x:f>
        <x:v>1</x:v>
      </x:c>
      <x:c r="G64" s="18" t="n">
        <x:f>'Country Inputs'!P41</x:f>
        <x:v>0.65</x:v>
      </x:c>
      <x:c r="H64" s="18" t="n">
        <x:f>'Country Inputs'!S41</x:f>
        <x:v>0.12</x:v>
      </x:c>
      <x:c r="I64" s="12" t="n">
        <x:f>IF(COUNT('Country Inputs'!F41,'Country Inputs'!M41,'Country Inputs'!P41,'Country Inputs'!S41)&lt;4,"Missing input",E64*F64*G64*H64)</x:f>
        <x:v>1096.602</x:v>
      </x:c>
      <x:c r="J64" s="12" t="n">
        <x:f>'Country Inputs'!U41</x:f>
        <x:v>70</x:v>
      </x:c>
      <x:c r="K64" s="12" t="n">
        <x:f>IF(ISNUMBER(I64),I64/J64,"Missing input")</x:f>
        <x:v>15.665742857142858</x:v>
      </x:c>
      <x:c r="L64" s="12" t="n">
        <x:f>Assumptions!C9</x:f>
        <x:v>7</x:v>
      </x:c>
      <x:c r="M64" s="12" t="n">
        <x:f>IF(ISNUMBER(K64),K64/L64,"Missing input")</x:f>
        <x:v>2.2379632653061226</x:v>
      </x:c>
      <x:c r="N64" s="17" t="n">
        <x:f>Assumptions!C6</x:f>
        <x:v>12000</x:v>
      </x:c>
      <x:c r="O64" s="17" t="n">
        <x:f>Assumptions!C7</x:f>
        <x:v>2400</x:v>
      </x:c>
      <x:c r="P64" s="17" t="n">
        <x:f>Assumptions!C8</x:f>
        <x:v>48</x:v>
      </x:c>
      <x:c r="Q64" s="12" t="n">
        <x:f>IF(COUNT(Assumptions!C6:C8)&lt;3,"Missing price input",IF(ISNUMBER(M64),M64*N64+K64*O64+I64*P64,"Missing input"))</x:f>
        <x:v>117090.23804081634</x:v>
      </x:c>
      <x:c r="R64" s="15" t="n">
        <x:f>0</x:f>
        <x:v>0</x:v>
      </x:c>
      <x:c r="S64" s="15" t="n">
        <x:f>0</x:f>
        <x:v>0</x:v>
      </x:c>
      <x:c r="T64" s="15" t="n">
        <x:f>0</x:f>
        <x:v>0</x:v>
      </x:c>
      <x:c r="U64" s="15" t="n">
        <x:f>Assumptions!C10</x:f>
        <x:v>0.5</x:v>
      </x:c>
      <x:c r="V64" s="16" t="n">
        <x:f>IF(ISNUMBER(Q64),Q64*R64*S64*T64*U64,"Missing input")</x:f>
        <x:v>0</x:v>
      </x:c>
      <x:c r="W64" s="2"/>
      <x:c r="X64" s="2"/>
    </x:row>
    <x:row r="65" ht="23" customHeight="1">
      <x:c r="A65" s="2" t="str">
        <x:v>MUS</x:v>
      </x:c>
      <x:c r="B65" s="2" t="str">
        <x:v>Mauritius</x:v>
      </x:c>
      <x:c r="C65" s="2" t="str">
        <x:v>Africa</x:v>
      </x:c>
      <x:c r="D65" s="2" t="str">
        <x:v>High</x:v>
      </x:c>
      <x:c r="E65" s="17" t="n">
        <x:f>'Country Inputs'!F41</x:f>
        <x:v>14059</x:v>
      </x:c>
      <x:c r="F65" s="18" t="n">
        <x:f>'Country Inputs'!N41</x:f>
        <x:v>1</x:v>
      </x:c>
      <x:c r="G65" s="18" t="n">
        <x:f>'Country Inputs'!Q41</x:f>
        <x:v>0.8</x:v>
      </x:c>
      <x:c r="H65" s="18" t="n">
        <x:f>'Country Inputs'!T41</x:f>
        <x:v>0.25</x:v>
      </x:c>
      <x:c r="I65" s="12" t="n">
        <x:f>IF(COUNT('Country Inputs'!F41,'Country Inputs'!N41,'Country Inputs'!Q41,'Country Inputs'!T41)&lt;4,"Missing input",E65*F65*G65*H65)</x:f>
        <x:v>2811.8</x:v>
      </x:c>
      <x:c r="J65" s="12" t="n">
        <x:f>'Country Inputs'!U41</x:f>
        <x:v>70</x:v>
      </x:c>
      <x:c r="K65" s="12" t="n">
        <x:f>IF(ISNUMBER(I65),I65/J65,"Missing input")</x:f>
        <x:v>40.16857142857143</x:v>
      </x:c>
      <x:c r="L65" s="12" t="n">
        <x:f>Assumptions!D9</x:f>
        <x:v>7</x:v>
      </x:c>
      <x:c r="M65" s="12" t="n">
        <x:f>IF(ISNUMBER(K65),K65/L65,"Missing input")</x:f>
        <x:v>5.738367346938776</x:v>
      </x:c>
      <x:c r="N65" s="17" t="n">
        <x:f>Assumptions!D6</x:f>
        <x:v>18000</x:v>
      </x:c>
      <x:c r="O65" s="17" t="n">
        <x:f>Assumptions!D7</x:f>
        <x:v>3600</x:v>
      </x:c>
      <x:c r="P65" s="17" t="n">
        <x:f>Assumptions!D8</x:f>
        <x:v>72</x:v>
      </x:c>
      <x:c r="Q65" s="12" t="n">
        <x:f>IF(COUNT(Assumptions!D6:D8)&lt;3,"Missing price input",IF(ISNUMBER(M65),M65*N65+K65*O65+I65*P65,"Missing input"))</x:f>
        <x:v>450347.0693877551</x:v>
      </x:c>
      <x:c r="R65" s="15" t="n">
        <x:f>0</x:f>
        <x:v>0</x:v>
      </x:c>
      <x:c r="S65" s="15" t="n">
        <x:f>0</x:f>
        <x:v>0</x:v>
      </x:c>
      <x:c r="T65" s="15" t="n">
        <x:f>0</x:f>
        <x:v>0</x:v>
      </x:c>
      <x:c r="U65" s="15" t="n">
        <x:f>Assumptions!D10</x:f>
        <x:v>0.5</x:v>
      </x:c>
      <x:c r="V65" s="16" t="n">
        <x:f>IF(ISNUMBER(Q65),Q65*R65*S65*T65*U65,"Missing input")</x:f>
        <x:v>0</x:v>
      </x:c>
      <x:c r="W65" s="2"/>
      <x:c r="X65" s="2"/>
    </x:row>
    <x:row r="66" ht="23" customHeight="1">
      <x:c r="A66" s="2" t="str">
        <x:v>MAR</x:v>
      </x:c>
      <x:c r="B66" s="2" t="str">
        <x:v>Morocco</x:v>
      </x:c>
      <x:c r="C66" s="2" t="str">
        <x:v>Africa</x:v>
      </x:c>
      <x:c r="D66" s="2" t="str">
        <x:v>Low</x:v>
      </x:c>
      <x:c r="E66" s="17" t="n">
        <x:f>'Country Inputs'!F43</x:f>
        <x:v>132607</x:v>
      </x:c>
      <x:c r="F66" s="18" t="n">
        <x:f>'Country Inputs'!L43</x:f>
        <x:v>1</x:v>
      </x:c>
      <x:c r="G66" s="18" t="n">
        <x:f>'Country Inputs'!O43</x:f>
        <x:v>0.45</x:v>
      </x:c>
      <x:c r="H66" s="18" t="n">
        <x:f>'Country Inputs'!R43</x:f>
        <x:v>0.05</x:v>
      </x:c>
      <x:c r="I66" s="12" t="n">
        <x:f>IF(COUNT('Country Inputs'!F43,'Country Inputs'!L43,'Country Inputs'!O43,'Country Inputs'!R43)&lt;4,"Missing input",E66*F66*G66*H66)</x:f>
        <x:v>2983.6575000000003</x:v>
      </x:c>
      <x:c r="J66" s="12" t="n">
        <x:f>'Country Inputs'!U43</x:f>
        <x:v>70</x:v>
      </x:c>
      <x:c r="K66" s="12" t="n">
        <x:f>IF(ISNUMBER(I66),I66/J66,"Missing input")</x:f>
        <x:v>42.62367857142858</x:v>
      </x:c>
      <x:c r="L66" s="12" t="n">
        <x:f>Assumptions!B9</x:f>
        <x:v>7</x:v>
      </x:c>
      <x:c r="M66" s="12" t="n">
        <x:f>IF(ISNUMBER(K66),K66/L66,"Missing input")</x:f>
        <x:v>6.089096938775511</x:v>
      </x:c>
      <x:c r="N66" s="17" t="n">
        <x:f>Assumptions!B6</x:f>
        <x:v>6000</x:v>
      </x:c>
      <x:c r="O66" s="17" t="n">
        <x:f>Assumptions!B7</x:f>
        <x:v>1200</x:v>
      </x:c>
      <x:c r="P66" s="17" t="n">
        <x:f>Assumptions!B8</x:f>
        <x:v>24</x:v>
      </x:c>
      <x:c r="Q66" s="12" t="n">
        <x:f>IF(COUNT(Assumptions!B6:B8)&lt;3,"Missing price input",IF(ISNUMBER(M66),M66*N66+K66*O66+I66*P66,"Missing input"))</x:f>
        <x:v>159290.77591836738</x:v>
      </x:c>
      <x:c r="R66" s="15" t="n">
        <x:f>0</x:f>
        <x:v>0</x:v>
      </x:c>
      <x:c r="S66" s="15" t="n">
        <x:f>0</x:f>
        <x:v>0</x:v>
      </x:c>
      <x:c r="T66" s="15" t="n">
        <x:f>0</x:f>
        <x:v>0</x:v>
      </x:c>
      <x:c r="U66" s="15" t="n">
        <x:f>Assumptions!B10</x:f>
        <x:v>0.5</x:v>
      </x:c>
      <x:c r="V66" s="16" t="n">
        <x:f>IF(ISNUMBER(Q66),Q66*R66*S66*T66*U66,"Missing input")</x:f>
        <x:v>0</x:v>
      </x:c>
      <x:c r="W66" s="2"/>
      <x:c r="X66" s="2"/>
    </x:row>
    <x:row r="67" ht="23" customHeight="1">
      <x:c r="A67" s="2" t="str">
        <x:v>MAR</x:v>
      </x:c>
      <x:c r="B67" s="2" t="str">
        <x:v>Morocco</x:v>
      </x:c>
      <x:c r="C67" s="2" t="str">
        <x:v>Africa</x:v>
      </x:c>
      <x:c r="D67" s="2" t="str">
        <x:v>Base</x:v>
      </x:c>
      <x:c r="E67" s="17" t="n">
        <x:f>'Country Inputs'!F43</x:f>
        <x:v>132607</x:v>
      </x:c>
      <x:c r="F67" s="18" t="n">
        <x:f>'Country Inputs'!M43</x:f>
        <x:v>1</x:v>
      </x:c>
      <x:c r="G67" s="18" t="n">
        <x:f>'Country Inputs'!P43</x:f>
        <x:v>0.65</x:v>
      </x:c>
      <x:c r="H67" s="18" t="n">
        <x:f>'Country Inputs'!S43</x:f>
        <x:v>0.12</x:v>
      </x:c>
      <x:c r="I67" s="12" t="n">
        <x:f>IF(COUNT('Country Inputs'!F43,'Country Inputs'!M43,'Country Inputs'!P43,'Country Inputs'!S43)&lt;4,"Missing input",E67*F67*G67*H67)</x:f>
        <x:v>10343.346</x:v>
      </x:c>
      <x:c r="J67" s="12" t="n">
        <x:f>'Country Inputs'!U43</x:f>
        <x:v>70</x:v>
      </x:c>
      <x:c r="K67" s="12" t="n">
        <x:f>IF(ISNUMBER(I67),I67/J67,"Missing input")</x:f>
        <x:v>147.76208571428572</x:v>
      </x:c>
      <x:c r="L67" s="12" t="n">
        <x:f>Assumptions!C9</x:f>
        <x:v>7</x:v>
      </x:c>
      <x:c r="M67" s="12" t="n">
        <x:f>IF(ISNUMBER(K67),K67/L67,"Missing input")</x:f>
        <x:v>21.108869387755103</x:v>
      </x:c>
      <x:c r="N67" s="17" t="n">
        <x:f>Assumptions!C6</x:f>
        <x:v>12000</x:v>
      </x:c>
      <x:c r="O67" s="17" t="n">
        <x:f>Assumptions!C7</x:f>
        <x:v>2400</x:v>
      </x:c>
      <x:c r="P67" s="17" t="n">
        <x:f>Assumptions!C8</x:f>
        <x:v>48</x:v>
      </x:c>
      <x:c r="Q67" s="12" t="n">
        <x:f>IF(COUNT(Assumptions!C6:C8)&lt;3,"Missing price input",IF(ISNUMBER(M67),M67*N67+K67*O67+I67*P67,"Missing input"))</x:f>
        <x:v>1104416.046367347</x:v>
      </x:c>
      <x:c r="R67" s="15" t="n">
        <x:f>0</x:f>
        <x:v>0</x:v>
      </x:c>
      <x:c r="S67" s="15" t="n">
        <x:f>0</x:f>
        <x:v>0</x:v>
      </x:c>
      <x:c r="T67" s="15" t="n">
        <x:f>0</x:f>
        <x:v>0</x:v>
      </x:c>
      <x:c r="U67" s="15" t="n">
        <x:f>Assumptions!C10</x:f>
        <x:v>0.5</x:v>
      </x:c>
      <x:c r="V67" s="16" t="n">
        <x:f>IF(ISNUMBER(Q67),Q67*R67*S67*T67*U67,"Missing input")</x:f>
        <x:v>0</x:v>
      </x:c>
      <x:c r="W67" s="2"/>
      <x:c r="X67" s="2"/>
    </x:row>
    <x:row r="68" ht="23" customHeight="1">
      <x:c r="A68" s="2" t="str">
        <x:v>MAR</x:v>
      </x:c>
      <x:c r="B68" s="2" t="str">
        <x:v>Morocco</x:v>
      </x:c>
      <x:c r="C68" s="2" t="str">
        <x:v>Africa</x:v>
      </x:c>
      <x:c r="D68" s="2" t="str">
        <x:v>High</x:v>
      </x:c>
      <x:c r="E68" s="17" t="n">
        <x:f>'Country Inputs'!F43</x:f>
        <x:v>132607</x:v>
      </x:c>
      <x:c r="F68" s="18" t="n">
        <x:f>'Country Inputs'!N43</x:f>
        <x:v>1</x:v>
      </x:c>
      <x:c r="G68" s="18" t="n">
        <x:f>'Country Inputs'!Q43</x:f>
        <x:v>0.8</x:v>
      </x:c>
      <x:c r="H68" s="18" t="n">
        <x:f>'Country Inputs'!T43</x:f>
        <x:v>0.25</x:v>
      </x:c>
      <x:c r="I68" s="12" t="n">
        <x:f>IF(COUNT('Country Inputs'!F43,'Country Inputs'!N43,'Country Inputs'!Q43,'Country Inputs'!T43)&lt;4,"Missing input",E68*F68*G68*H68)</x:f>
        <x:v>26521.4</x:v>
      </x:c>
      <x:c r="J68" s="12" t="n">
        <x:f>'Country Inputs'!U43</x:f>
        <x:v>70</x:v>
      </x:c>
      <x:c r="K68" s="12" t="n">
        <x:f>IF(ISNUMBER(I68),I68/J68,"Missing input")</x:f>
        <x:v>378.87714285714287</x:v>
      </x:c>
      <x:c r="L68" s="12" t="n">
        <x:f>Assumptions!D9</x:f>
        <x:v>7</x:v>
      </x:c>
      <x:c r="M68" s="12" t="n">
        <x:f>IF(ISNUMBER(K68),K68/L68,"Missing input")</x:f>
        <x:v>54.12530612244898</x:v>
      </x:c>
      <x:c r="N68" s="17" t="n">
        <x:f>Assumptions!D6</x:f>
        <x:v>18000</x:v>
      </x:c>
      <x:c r="O68" s="17" t="n">
        <x:f>Assumptions!D7</x:f>
        <x:v>3600</x:v>
      </x:c>
      <x:c r="P68" s="17" t="n">
        <x:f>Assumptions!D8</x:f>
        <x:v>72</x:v>
      </x:c>
      <x:c r="Q68" s="12" t="n">
        <x:f>IF(COUNT(Assumptions!D6:D8)&lt;3,"Missing price input",IF(ISNUMBER(M68),M68*N68+K68*O68+I68*P68,"Missing input"))</x:f>
        <x:v>4247754.024489796</x:v>
      </x:c>
      <x:c r="R68" s="15" t="n">
        <x:f>0</x:f>
        <x:v>0</x:v>
      </x:c>
      <x:c r="S68" s="15" t="n">
        <x:f>0</x:f>
        <x:v>0</x:v>
      </x:c>
      <x:c r="T68" s="15" t="n">
        <x:f>0</x:f>
        <x:v>0</x:v>
      </x:c>
      <x:c r="U68" s="15" t="n">
        <x:f>Assumptions!D10</x:f>
        <x:v>0.5</x:v>
      </x:c>
      <x:c r="V68" s="16" t="n">
        <x:f>IF(ISNUMBER(Q68),Q68*R68*S68*T68*U68,"Missing input")</x:f>
        <x:v>0</x:v>
      </x:c>
      <x:c r="W68" s="2"/>
      <x:c r="X68" s="2"/>
    </x:row>
    <x:row r="69" ht="23" customHeight="1">
      <x:c r="A69" s="2" t="str">
        <x:v>MOZ</x:v>
      </x:c>
      <x:c r="B69" s="2" t="str">
        <x:v>Mozambique</x:v>
      </x:c>
      <x:c r="C69" s="2" t="str">
        <x:v>Africa</x:v>
      </x:c>
      <x:c r="D69" s="2" t="str">
        <x:v>Low</x:v>
      </x:c>
      <x:c r="E69" s="17" t="n">
        <x:f>'Country Inputs'!F44</x:f>
        <x:v>43780</x:v>
      </x:c>
      <x:c r="F69" s="18" t="n">
        <x:f>'Country Inputs'!L44</x:f>
        <x:v>1</x:v>
      </x:c>
      <x:c r="G69" s="18" t="n">
        <x:f>'Country Inputs'!O44</x:f>
        <x:v>0.45</x:v>
      </x:c>
      <x:c r="H69" s="18" t="n">
        <x:f>'Country Inputs'!R44</x:f>
        <x:v>0.05</x:v>
      </x:c>
      <x:c r="I69" s="12" t="n">
        <x:f>IF(COUNT('Country Inputs'!F44,'Country Inputs'!L44,'Country Inputs'!O44,'Country Inputs'!R44)&lt;4,"Missing input",E69*F69*G69*H69)</x:f>
        <x:v>985.0500000000001</x:v>
      </x:c>
      <x:c r="J69" s="12" t="n">
        <x:f>'Country Inputs'!U44</x:f>
        <x:v>70</x:v>
      </x:c>
      <x:c r="K69" s="12" t="n">
        <x:f>IF(ISNUMBER(I69),I69/J69,"Missing input")</x:f>
        <x:v>14.072142857142858</x:v>
      </x:c>
      <x:c r="L69" s="12" t="n">
        <x:f>Assumptions!B9</x:f>
        <x:v>7</x:v>
      </x:c>
      <x:c r="M69" s="12" t="n">
        <x:f>IF(ISNUMBER(K69),K69/L69,"Missing input")</x:f>
        <x:v>2.0103061224489798</x:v>
      </x:c>
      <x:c r="N69" s="17" t="n">
        <x:f>Assumptions!B6</x:f>
        <x:v>6000</x:v>
      </x:c>
      <x:c r="O69" s="17" t="n">
        <x:f>Assumptions!B7</x:f>
        <x:v>1200</x:v>
      </x:c>
      <x:c r="P69" s="17" t="n">
        <x:f>Assumptions!B8</x:f>
        <x:v>24</x:v>
      </x:c>
      <x:c r="Q69" s="12" t="n">
        <x:f>IF(COUNT(Assumptions!B6:B8)&lt;3,"Missing price input",IF(ISNUMBER(M69),M69*N69+K69*O69+I69*P69,"Missing input"))</x:f>
        <x:v>52589.60816326531</x:v>
      </x:c>
      <x:c r="R69" s="15" t="n">
        <x:f>0</x:f>
        <x:v>0</x:v>
      </x:c>
      <x:c r="S69" s="15" t="n">
        <x:f>0</x:f>
        <x:v>0</x:v>
      </x:c>
      <x:c r="T69" s="15" t="n">
        <x:f>0</x:f>
        <x:v>0</x:v>
      </x:c>
      <x:c r="U69" s="15" t="n">
        <x:f>Assumptions!B10</x:f>
        <x:v>0.5</x:v>
      </x:c>
      <x:c r="V69" s="16" t="n">
        <x:f>IF(ISNUMBER(Q69),Q69*R69*S69*T69*U69,"Missing input")</x:f>
        <x:v>0</x:v>
      </x:c>
      <x:c r="W69" s="2"/>
      <x:c r="X69" s="2"/>
    </x:row>
    <x:row r="70" ht="23" customHeight="1">
      <x:c r="A70" s="2" t="str">
        <x:v>MOZ</x:v>
      </x:c>
      <x:c r="B70" s="2" t="str">
        <x:v>Mozambique</x:v>
      </x:c>
      <x:c r="C70" s="2" t="str">
        <x:v>Africa</x:v>
      </x:c>
      <x:c r="D70" s="2" t="str">
        <x:v>Base</x:v>
      </x:c>
      <x:c r="E70" s="17" t="n">
        <x:f>'Country Inputs'!F44</x:f>
        <x:v>43780</x:v>
      </x:c>
      <x:c r="F70" s="18" t="n">
        <x:f>'Country Inputs'!M44</x:f>
        <x:v>1</x:v>
      </x:c>
      <x:c r="G70" s="18" t="n">
        <x:f>'Country Inputs'!P44</x:f>
        <x:v>0.65</x:v>
      </x:c>
      <x:c r="H70" s="18" t="n">
        <x:f>'Country Inputs'!S44</x:f>
        <x:v>0.12</x:v>
      </x:c>
      <x:c r="I70" s="12" t="n">
        <x:f>IF(COUNT('Country Inputs'!F44,'Country Inputs'!M44,'Country Inputs'!P44,'Country Inputs'!S44)&lt;4,"Missing input",E70*F70*G70*H70)</x:f>
        <x:v>3414.8399999999997</x:v>
      </x:c>
      <x:c r="J70" s="12" t="n">
        <x:f>'Country Inputs'!U44</x:f>
        <x:v>70</x:v>
      </x:c>
      <x:c r="K70" s="12" t="n">
        <x:f>IF(ISNUMBER(I70),I70/J70,"Missing input")</x:f>
        <x:v>48.783428571428566</x:v>
      </x:c>
      <x:c r="L70" s="12" t="n">
        <x:f>Assumptions!C9</x:f>
        <x:v>7</x:v>
      </x:c>
      <x:c r="M70" s="12" t="n">
        <x:f>IF(ISNUMBER(K70),K70/L70,"Missing input")</x:f>
        <x:v>6.969061224489795</x:v>
      </x:c>
      <x:c r="N70" s="17" t="n">
        <x:f>Assumptions!C6</x:f>
        <x:v>12000</x:v>
      </x:c>
      <x:c r="O70" s="17" t="n">
        <x:f>Assumptions!C7</x:f>
        <x:v>2400</x:v>
      </x:c>
      <x:c r="P70" s="17" t="n">
        <x:f>Assumptions!C8</x:f>
        <x:v>48</x:v>
      </x:c>
      <x:c r="Q70" s="12" t="n">
        <x:f>IF(COUNT(Assumptions!C6:C8)&lt;3,"Missing price input",IF(ISNUMBER(M70),M70*N70+K70*O70+I70*P70,"Missing input"))</x:f>
        <x:v>364621.28326530603</x:v>
      </x:c>
      <x:c r="R70" s="15" t="n">
        <x:f>0</x:f>
        <x:v>0</x:v>
      </x:c>
      <x:c r="S70" s="15" t="n">
        <x:f>0</x:f>
        <x:v>0</x:v>
      </x:c>
      <x:c r="T70" s="15" t="n">
        <x:f>0</x:f>
        <x:v>0</x:v>
      </x:c>
      <x:c r="U70" s="15" t="n">
        <x:f>Assumptions!C10</x:f>
        <x:v>0.5</x:v>
      </x:c>
      <x:c r="V70" s="16" t="n">
        <x:f>IF(ISNUMBER(Q70),Q70*R70*S70*T70*U70,"Missing input")</x:f>
        <x:v>0</x:v>
      </x:c>
      <x:c r="W70" s="2"/>
      <x:c r="X70" s="2"/>
    </x:row>
    <x:row r="71" ht="23" customHeight="1">
      <x:c r="A71" s="2" t="str">
        <x:v>MOZ</x:v>
      </x:c>
      <x:c r="B71" s="2" t="str">
        <x:v>Mozambique</x:v>
      </x:c>
      <x:c r="C71" s="2" t="str">
        <x:v>Africa</x:v>
      </x:c>
      <x:c r="D71" s="2" t="str">
        <x:v>High</x:v>
      </x:c>
      <x:c r="E71" s="17" t="n">
        <x:f>'Country Inputs'!F44</x:f>
        <x:v>43780</x:v>
      </x:c>
      <x:c r="F71" s="18" t="n">
        <x:f>'Country Inputs'!N44</x:f>
        <x:v>1</x:v>
      </x:c>
      <x:c r="G71" s="18" t="n">
        <x:f>'Country Inputs'!Q44</x:f>
        <x:v>0.8</x:v>
      </x:c>
      <x:c r="H71" s="18" t="n">
        <x:f>'Country Inputs'!T44</x:f>
        <x:v>0.25</x:v>
      </x:c>
      <x:c r="I71" s="12" t="n">
        <x:f>IF(COUNT('Country Inputs'!F44,'Country Inputs'!N44,'Country Inputs'!Q44,'Country Inputs'!T44)&lt;4,"Missing input",E71*F71*G71*H71)</x:f>
        <x:v>8756</x:v>
      </x:c>
      <x:c r="J71" s="12" t="n">
        <x:f>'Country Inputs'!U44</x:f>
        <x:v>70</x:v>
      </x:c>
      <x:c r="K71" s="12" t="n">
        <x:f>IF(ISNUMBER(I71),I71/J71,"Missing input")</x:f>
        <x:v>125.08571428571429</x:v>
      </x:c>
      <x:c r="L71" s="12" t="n">
        <x:f>Assumptions!D9</x:f>
        <x:v>7</x:v>
      </x:c>
      <x:c r="M71" s="12" t="n">
        <x:f>IF(ISNUMBER(K71),K71/L71,"Missing input")</x:f>
        <x:v>17.869387755102043</x:v>
      </x:c>
      <x:c r="N71" s="17" t="n">
        <x:f>Assumptions!D6</x:f>
        <x:v>18000</x:v>
      </x:c>
      <x:c r="O71" s="17" t="n">
        <x:f>Assumptions!D7</x:f>
        <x:v>3600</x:v>
      </x:c>
      <x:c r="P71" s="17" t="n">
        <x:f>Assumptions!D8</x:f>
        <x:v>72</x:v>
      </x:c>
      <x:c r="Q71" s="12" t="n">
        <x:f>IF(COUNT(Assumptions!D6:D8)&lt;3,"Missing price input",IF(ISNUMBER(M71),M71*N71+K71*O71+I71*P71,"Missing input"))</x:f>
        <x:v>1402389.551020408</x:v>
      </x:c>
      <x:c r="R71" s="15" t="n">
        <x:f>0</x:f>
        <x:v>0</x:v>
      </x:c>
      <x:c r="S71" s="15" t="n">
        <x:f>0</x:f>
        <x:v>0</x:v>
      </x:c>
      <x:c r="T71" s="15" t="n">
        <x:f>0</x:f>
        <x:v>0</x:v>
      </x:c>
      <x:c r="U71" s="15" t="n">
        <x:f>Assumptions!D10</x:f>
        <x:v>0.5</x:v>
      </x:c>
      <x:c r="V71" s="16" t="n">
        <x:f>IF(ISNUMBER(Q71),Q71*R71*S71*T71*U71,"Missing input")</x:f>
        <x:v>0</x:v>
      </x:c>
      <x:c r="W71" s="2"/>
      <x:c r="X71" s="2"/>
    </x:row>
    <x:row r="72" ht="23" customHeight="1">
      <x:c r="A72" s="2" t="str">
        <x:v>NAM</x:v>
      </x:c>
      <x:c r="B72" s="2" t="str">
        <x:v>Namibia</x:v>
      </x:c>
      <x:c r="C72" s="2" t="str">
        <x:v>Africa</x:v>
      </x:c>
      <x:c r="D72" s="2" t="str">
        <x:v>Low</x:v>
      </x:c>
      <x:c r="E72" s="17" t="n">
        <x:f>'Country Inputs'!F45</x:f>
        <x:v>25707</x:v>
      </x:c>
      <x:c r="F72" s="18" t="n">
        <x:f>'Country Inputs'!L45</x:f>
        <x:v>1</x:v>
      </x:c>
      <x:c r="G72" s="18" t="n">
        <x:f>'Country Inputs'!O45</x:f>
        <x:v>0.45</x:v>
      </x:c>
      <x:c r="H72" s="18" t="n">
        <x:f>'Country Inputs'!R45</x:f>
        <x:v>0.05</x:v>
      </x:c>
      <x:c r="I72" s="12" t="n">
        <x:f>IF(COUNT('Country Inputs'!F45,'Country Inputs'!L45,'Country Inputs'!O45,'Country Inputs'!R45)&lt;4,"Missing input",E72*F72*G72*H72)</x:f>
        <x:v>578.4075</x:v>
      </x:c>
      <x:c r="J72" s="12" t="n">
        <x:f>'Country Inputs'!U45</x:f>
        <x:v>70</x:v>
      </x:c>
      <x:c r="K72" s="12" t="n">
        <x:f>IF(ISNUMBER(I72),I72/J72,"Missing input")</x:f>
        <x:v>8.262964285714286</x:v>
      </x:c>
      <x:c r="L72" s="12" t="n">
        <x:f>Assumptions!B9</x:f>
        <x:v>7</x:v>
      </x:c>
      <x:c r="M72" s="12" t="n">
        <x:f>IF(ISNUMBER(K72),K72/L72,"Missing input")</x:f>
        <x:v>1.180423469387755</x:v>
      </x:c>
      <x:c r="N72" s="17" t="n">
        <x:f>Assumptions!B6</x:f>
        <x:v>6000</x:v>
      </x:c>
      <x:c r="O72" s="17" t="n">
        <x:f>Assumptions!B7</x:f>
        <x:v>1200</x:v>
      </x:c>
      <x:c r="P72" s="17" t="n">
        <x:f>Assumptions!B8</x:f>
        <x:v>24</x:v>
      </x:c>
      <x:c r="Q72" s="12" t="n">
        <x:f>IF(COUNT(Assumptions!B6:B8)&lt;3,"Missing price input",IF(ISNUMBER(M72),M72*N72+K72*O72+I72*P72,"Missing input"))</x:f>
        <x:v>30879.877959183672</x:v>
      </x:c>
      <x:c r="R72" s="15" t="n">
        <x:f>0</x:f>
        <x:v>0</x:v>
      </x:c>
      <x:c r="S72" s="15" t="n">
        <x:f>0</x:f>
        <x:v>0</x:v>
      </x:c>
      <x:c r="T72" s="15" t="n">
        <x:f>0</x:f>
        <x:v>0</x:v>
      </x:c>
      <x:c r="U72" s="15" t="n">
        <x:f>Assumptions!B10</x:f>
        <x:v>0.5</x:v>
      </x:c>
      <x:c r="V72" s="16" t="n">
        <x:f>IF(ISNUMBER(Q72),Q72*R72*S72*T72*U72,"Missing input")</x:f>
        <x:v>0</x:v>
      </x:c>
      <x:c r="W72" s="2"/>
      <x:c r="X72" s="2"/>
    </x:row>
    <x:row r="73" ht="23" customHeight="1">
      <x:c r="A73" s="2" t="str">
        <x:v>NAM</x:v>
      </x:c>
      <x:c r="B73" s="2" t="str">
        <x:v>Namibia</x:v>
      </x:c>
      <x:c r="C73" s="2" t="str">
        <x:v>Africa</x:v>
      </x:c>
      <x:c r="D73" s="2" t="str">
        <x:v>Base</x:v>
      </x:c>
      <x:c r="E73" s="17" t="n">
        <x:f>'Country Inputs'!F45</x:f>
        <x:v>25707</x:v>
      </x:c>
      <x:c r="F73" s="18" t="n">
        <x:f>'Country Inputs'!M45</x:f>
        <x:v>1</x:v>
      </x:c>
      <x:c r="G73" s="18" t="n">
        <x:f>'Country Inputs'!P45</x:f>
        <x:v>0.65</x:v>
      </x:c>
      <x:c r="H73" s="18" t="n">
        <x:f>'Country Inputs'!S45</x:f>
        <x:v>0.12</x:v>
      </x:c>
      <x:c r="I73" s="12" t="n">
        <x:f>IF(COUNT('Country Inputs'!F45,'Country Inputs'!M45,'Country Inputs'!P45,'Country Inputs'!S45)&lt;4,"Missing input",E73*F73*G73*H73)</x:f>
        <x:v>2005.1459999999997</x:v>
      </x:c>
      <x:c r="J73" s="12" t="n">
        <x:f>'Country Inputs'!U45</x:f>
        <x:v>70</x:v>
      </x:c>
      <x:c r="K73" s="12" t="n">
        <x:f>IF(ISNUMBER(I73),I73/J73,"Missing input")</x:f>
        <x:v>28.644942857142855</x:v>
      </x:c>
      <x:c r="L73" s="12" t="n">
        <x:f>Assumptions!C9</x:f>
        <x:v>7</x:v>
      </x:c>
      <x:c r="M73" s="12" t="n">
        <x:f>IF(ISNUMBER(K73),K73/L73,"Missing input")</x:f>
        <x:v>4.092134693877551</x:v>
      </x:c>
      <x:c r="N73" s="17" t="n">
        <x:f>Assumptions!C6</x:f>
        <x:v>12000</x:v>
      </x:c>
      <x:c r="O73" s="17" t="n">
        <x:f>Assumptions!C7</x:f>
        <x:v>2400</x:v>
      </x:c>
      <x:c r="P73" s="17" t="n">
        <x:f>Assumptions!C8</x:f>
        <x:v>48</x:v>
      </x:c>
      <x:c r="Q73" s="12" t="n">
        <x:f>IF(COUNT(Assumptions!C6:C8)&lt;3,"Missing price input",IF(ISNUMBER(M73),M73*N73+K73*O73+I73*P73,"Missing input"))</x:f>
        <x:v>214100.48718367345</x:v>
      </x:c>
      <x:c r="R73" s="15" t="n">
        <x:f>0</x:f>
        <x:v>0</x:v>
      </x:c>
      <x:c r="S73" s="15" t="n">
        <x:f>0</x:f>
        <x:v>0</x:v>
      </x:c>
      <x:c r="T73" s="15" t="n">
        <x:f>0</x:f>
        <x:v>0</x:v>
      </x:c>
      <x:c r="U73" s="15" t="n">
        <x:f>Assumptions!C10</x:f>
        <x:v>0.5</x:v>
      </x:c>
      <x:c r="V73" s="16" t="n">
        <x:f>IF(ISNUMBER(Q73),Q73*R73*S73*T73*U73,"Missing input")</x:f>
        <x:v>0</x:v>
      </x:c>
      <x:c r="W73" s="2"/>
      <x:c r="X73" s="2"/>
    </x:row>
    <x:row r="74" ht="23" customHeight="1">
      <x:c r="A74" s="2" t="str">
        <x:v>NAM</x:v>
      </x:c>
      <x:c r="B74" s="2" t="str">
        <x:v>Namibia</x:v>
      </x:c>
      <x:c r="C74" s="2" t="str">
        <x:v>Africa</x:v>
      </x:c>
      <x:c r="D74" s="2" t="str">
        <x:v>High</x:v>
      </x:c>
      <x:c r="E74" s="17" t="n">
        <x:f>'Country Inputs'!F45</x:f>
        <x:v>25707</x:v>
      </x:c>
      <x:c r="F74" s="18" t="n">
        <x:f>'Country Inputs'!N45</x:f>
        <x:v>1</x:v>
      </x:c>
      <x:c r="G74" s="18" t="n">
        <x:f>'Country Inputs'!Q45</x:f>
        <x:v>0.8</x:v>
      </x:c>
      <x:c r="H74" s="18" t="n">
        <x:f>'Country Inputs'!T45</x:f>
        <x:v>0.25</x:v>
      </x:c>
      <x:c r="I74" s="12" t="n">
        <x:f>IF(COUNT('Country Inputs'!F45,'Country Inputs'!N45,'Country Inputs'!Q45,'Country Inputs'!T45)&lt;4,"Missing input",E74*F74*G74*H74)</x:f>
        <x:v>5141.400000000001</x:v>
      </x:c>
      <x:c r="J74" s="12" t="n">
        <x:f>'Country Inputs'!U45</x:f>
        <x:v>70</x:v>
      </x:c>
      <x:c r="K74" s="12" t="n">
        <x:f>IF(ISNUMBER(I74),I74/J74,"Missing input")</x:f>
        <x:v>73.44857142857144</x:v>
      </x:c>
      <x:c r="L74" s="12" t="n">
        <x:f>Assumptions!D9</x:f>
        <x:v>7</x:v>
      </x:c>
      <x:c r="M74" s="12" t="n">
        <x:f>IF(ISNUMBER(K74),K74/L74,"Missing input")</x:f>
        <x:v>10.492653061224491</x:v>
      </x:c>
      <x:c r="N74" s="17" t="n">
        <x:f>Assumptions!D6</x:f>
        <x:v>18000</x:v>
      </x:c>
      <x:c r="O74" s="17" t="n">
        <x:f>Assumptions!D7</x:f>
        <x:v>3600</x:v>
      </x:c>
      <x:c r="P74" s="17" t="n">
        <x:f>Assumptions!D8</x:f>
        <x:v>72</x:v>
      </x:c>
      <x:c r="Q74" s="12" t="n">
        <x:f>IF(COUNT(Assumptions!D6:D8)&lt;3,"Missing price input",IF(ISNUMBER(M74),M74*N74+K74*O74+I74*P74,"Missing input"))</x:f>
        <x:v>823463.412244898</x:v>
      </x:c>
      <x:c r="R74" s="15" t="n">
        <x:f>0</x:f>
        <x:v>0</x:v>
      </x:c>
      <x:c r="S74" s="15" t="n">
        <x:f>0</x:f>
        <x:v>0</x:v>
      </x:c>
      <x:c r="T74" s="15" t="n">
        <x:f>0</x:f>
        <x:v>0</x:v>
      </x:c>
      <x:c r="U74" s="15" t="n">
        <x:f>Assumptions!D10</x:f>
        <x:v>0.5</x:v>
      </x:c>
      <x:c r="V74" s="16" t="n">
        <x:f>IF(ISNUMBER(Q74),Q74*R74*S74*T74*U74,"Missing input")</x:f>
        <x:v>0</x:v>
      </x:c>
      <x:c r="W74" s="2"/>
      <x:c r="X74" s="2"/>
    </x:row>
    <x:row r="75" ht="23" customHeight="1">
      <x:c r="A75" s="2" t="str">
        <x:v>NER</x:v>
      </x:c>
      <x:c r="B75" s="2" t="str">
        <x:v>Niger</x:v>
      </x:c>
      <x:c r="C75" s="2" t="str">
        <x:v>Africa</x:v>
      </x:c>
      <x:c r="D75" s="2" t="str">
        <x:v>Low</x:v>
      </x:c>
      <x:c r="E75" s="17" t="n">
        <x:f>'Country Inputs'!F46</x:f>
        <x:v>4150</x:v>
      </x:c>
      <x:c r="F75" s="18" t="n">
        <x:f>'Country Inputs'!L46</x:f>
        <x:v>1</x:v>
      </x:c>
      <x:c r="G75" s="18" t="n">
        <x:f>'Country Inputs'!O46</x:f>
        <x:v>0.45</x:v>
      </x:c>
      <x:c r="H75" s="18" t="n">
        <x:f>'Country Inputs'!R46</x:f>
        <x:v>0.05</x:v>
      </x:c>
      <x:c r="I75" s="12" t="n">
        <x:f>IF(COUNT('Country Inputs'!F46,'Country Inputs'!L46,'Country Inputs'!O46,'Country Inputs'!R46)&lt;4,"Missing input",E75*F75*G75*H75)</x:f>
        <x:v>93.375</x:v>
      </x:c>
      <x:c r="J75" s="12" t="n">
        <x:f>'Country Inputs'!U46</x:f>
        <x:v>70</x:v>
      </x:c>
      <x:c r="K75" s="12" t="n">
        <x:f>IF(ISNUMBER(I75),I75/J75,"Missing input")</x:f>
        <x:v>1.3339285714285714</x:v>
      </x:c>
      <x:c r="L75" s="12" t="n">
        <x:f>Assumptions!B9</x:f>
        <x:v>7</x:v>
      </x:c>
      <x:c r="M75" s="12" t="n">
        <x:f>IF(ISNUMBER(K75),K75/L75,"Missing input")</x:f>
        <x:v>0.1905612244897959</x:v>
      </x:c>
      <x:c r="N75" s="17" t="n">
        <x:f>Assumptions!B6</x:f>
        <x:v>6000</x:v>
      </x:c>
      <x:c r="O75" s="17" t="n">
        <x:f>Assumptions!B7</x:f>
        <x:v>1200</x:v>
      </x:c>
      <x:c r="P75" s="17" t="n">
        <x:f>Assumptions!B8</x:f>
        <x:v>24</x:v>
      </x:c>
      <x:c r="Q75" s="12" t="n">
        <x:f>IF(COUNT(Assumptions!B6:B8)&lt;3,"Missing price input",IF(ISNUMBER(M75),M75*N75+K75*O75+I75*P75,"Missing input"))</x:f>
        <x:v>4985.081632653061</x:v>
      </x:c>
      <x:c r="R75" s="15" t="n">
        <x:f>0</x:f>
        <x:v>0</x:v>
      </x:c>
      <x:c r="S75" s="15" t="n">
        <x:f>0</x:f>
        <x:v>0</x:v>
      </x:c>
      <x:c r="T75" s="15" t="n">
        <x:f>0</x:f>
        <x:v>0</x:v>
      </x:c>
      <x:c r="U75" s="15" t="n">
        <x:f>Assumptions!B10</x:f>
        <x:v>0.5</x:v>
      </x:c>
      <x:c r="V75" s="16" t="n">
        <x:f>IF(ISNUMBER(Q75),Q75*R75*S75*T75*U75,"Missing input")</x:f>
        <x:v>0</x:v>
      </x:c>
      <x:c r="W75" s="2"/>
      <x:c r="X75" s="2"/>
    </x:row>
    <x:row r="76" ht="23" customHeight="1">
      <x:c r="A76" s="2" t="str">
        <x:v>NER</x:v>
      </x:c>
      <x:c r="B76" s="2" t="str">
        <x:v>Niger</x:v>
      </x:c>
      <x:c r="C76" s="2" t="str">
        <x:v>Africa</x:v>
      </x:c>
      <x:c r="D76" s="2" t="str">
        <x:v>Base</x:v>
      </x:c>
      <x:c r="E76" s="17" t="n">
        <x:f>'Country Inputs'!F46</x:f>
        <x:v>4150</x:v>
      </x:c>
      <x:c r="F76" s="18" t="n">
        <x:f>'Country Inputs'!M46</x:f>
        <x:v>1</x:v>
      </x:c>
      <x:c r="G76" s="18" t="n">
        <x:f>'Country Inputs'!P46</x:f>
        <x:v>0.65</x:v>
      </x:c>
      <x:c r="H76" s="18" t="n">
        <x:f>'Country Inputs'!S46</x:f>
        <x:v>0.12</x:v>
      </x:c>
      <x:c r="I76" s="12" t="n">
        <x:f>IF(COUNT('Country Inputs'!F46,'Country Inputs'!M46,'Country Inputs'!P46,'Country Inputs'!S46)&lt;4,"Missing input",E76*F76*G76*H76)</x:f>
        <x:v>323.7</x:v>
      </x:c>
      <x:c r="J76" s="12" t="n">
        <x:f>'Country Inputs'!U46</x:f>
        <x:v>70</x:v>
      </x:c>
      <x:c r="K76" s="12" t="n">
        <x:f>IF(ISNUMBER(I76),I76/J76,"Missing input")</x:f>
        <x:v>4.6242857142857146</x:v>
      </x:c>
      <x:c r="L76" s="12" t="n">
        <x:f>Assumptions!C9</x:f>
        <x:v>7</x:v>
      </x:c>
      <x:c r="M76" s="12" t="n">
        <x:f>IF(ISNUMBER(K76),K76/L76,"Missing input")</x:f>
        <x:v>0.6606122448979592</x:v>
      </x:c>
      <x:c r="N76" s="17" t="n">
        <x:f>Assumptions!C6</x:f>
        <x:v>12000</x:v>
      </x:c>
      <x:c r="O76" s="17" t="n">
        <x:f>Assumptions!C7</x:f>
        <x:v>2400</x:v>
      </x:c>
      <x:c r="P76" s="17" t="n">
        <x:f>Assumptions!C8</x:f>
        <x:v>48</x:v>
      </x:c>
      <x:c r="Q76" s="12" t="n">
        <x:f>IF(COUNT(Assumptions!C6:C8)&lt;3,"Missing price input",IF(ISNUMBER(M76),M76*N76+K76*O76+I76*P76,"Missing input"))</x:f>
        <x:v>34563.232653061226</x:v>
      </x:c>
      <x:c r="R76" s="15" t="n">
        <x:f>0</x:f>
        <x:v>0</x:v>
      </x:c>
      <x:c r="S76" s="15" t="n">
        <x:f>0</x:f>
        <x:v>0</x:v>
      </x:c>
      <x:c r="T76" s="15" t="n">
        <x:f>0</x:f>
        <x:v>0</x:v>
      </x:c>
      <x:c r="U76" s="15" t="n">
        <x:f>Assumptions!C10</x:f>
        <x:v>0.5</x:v>
      </x:c>
      <x:c r="V76" s="16" t="n">
        <x:f>IF(ISNUMBER(Q76),Q76*R76*S76*T76*U76,"Missing input")</x:f>
        <x:v>0</x:v>
      </x:c>
      <x:c r="W76" s="2"/>
      <x:c r="X76" s="2"/>
    </x:row>
    <x:row r="77" ht="23" customHeight="1">
      <x:c r="A77" s="2" t="str">
        <x:v>NER</x:v>
      </x:c>
      <x:c r="B77" s="2" t="str">
        <x:v>Niger</x:v>
      </x:c>
      <x:c r="C77" s="2" t="str">
        <x:v>Africa</x:v>
      </x:c>
      <x:c r="D77" s="2" t="str">
        <x:v>High</x:v>
      </x:c>
      <x:c r="E77" s="17" t="n">
        <x:f>'Country Inputs'!F46</x:f>
        <x:v>4150</x:v>
      </x:c>
      <x:c r="F77" s="18" t="n">
        <x:f>'Country Inputs'!N46</x:f>
        <x:v>1</x:v>
      </x:c>
      <x:c r="G77" s="18" t="n">
        <x:f>'Country Inputs'!Q46</x:f>
        <x:v>0.8</x:v>
      </x:c>
      <x:c r="H77" s="18" t="n">
        <x:f>'Country Inputs'!T46</x:f>
        <x:v>0.25</x:v>
      </x:c>
      <x:c r="I77" s="12" t="n">
        <x:f>IF(COUNT('Country Inputs'!F46,'Country Inputs'!N46,'Country Inputs'!Q46,'Country Inputs'!T46)&lt;4,"Missing input",E77*F77*G77*H77)</x:f>
        <x:v>830</x:v>
      </x:c>
      <x:c r="J77" s="12" t="n">
        <x:f>'Country Inputs'!U46</x:f>
        <x:v>70</x:v>
      </x:c>
      <x:c r="K77" s="12" t="n">
        <x:f>IF(ISNUMBER(I77),I77/J77,"Missing input")</x:f>
        <x:v>11.857142857142858</x:v>
      </x:c>
      <x:c r="L77" s="12" t="n">
        <x:f>Assumptions!D9</x:f>
        <x:v>7</x:v>
      </x:c>
      <x:c r="M77" s="12" t="n">
        <x:f>IF(ISNUMBER(K77),K77/L77,"Missing input")</x:f>
        <x:v>1.6938775510204083</x:v>
      </x:c>
      <x:c r="N77" s="17" t="n">
        <x:f>Assumptions!D6</x:f>
        <x:v>18000</x:v>
      </x:c>
      <x:c r="O77" s="17" t="n">
        <x:f>Assumptions!D7</x:f>
        <x:v>3600</x:v>
      </x:c>
      <x:c r="P77" s="17" t="n">
        <x:f>Assumptions!D8</x:f>
        <x:v>72</x:v>
      </x:c>
      <x:c r="Q77" s="12" t="n">
        <x:f>IF(COUNT(Assumptions!D6:D8)&lt;3,"Missing price input",IF(ISNUMBER(M77),M77*N77+K77*O77+I77*P77,"Missing input"))</x:f>
        <x:v>132935.51020408166</x:v>
      </x:c>
      <x:c r="R77" s="15" t="n">
        <x:f>0</x:f>
        <x:v>0</x:v>
      </x:c>
      <x:c r="S77" s="15" t="n">
        <x:f>0</x:f>
        <x:v>0</x:v>
      </x:c>
      <x:c r="T77" s="15" t="n">
        <x:f>0</x:f>
        <x:v>0</x:v>
      </x:c>
      <x:c r="U77" s="15" t="n">
        <x:f>Assumptions!D10</x:f>
        <x:v>0.5</x:v>
      </x:c>
      <x:c r="V77" s="16" t="n">
        <x:f>IF(ISNUMBER(Q77),Q77*R77*S77*T77*U77,"Missing input")</x:f>
        <x:v>0</x:v>
      </x:c>
      <x:c r="W77" s="2"/>
      <x:c r="X77" s="2"/>
    </x:row>
    <x:row r="78" ht="23" customHeight="1">
      <x:c r="A78" s="2" t="str">
        <x:v>RWA</x:v>
      </x:c>
      <x:c r="B78" s="2" t="str">
        <x:v>Rwanda</x:v>
      </x:c>
      <x:c r="C78" s="2" t="str">
        <x:v>Africa</x:v>
      </x:c>
      <x:c r="D78" s="2" t="str">
        <x:v>Low</x:v>
      </x:c>
      <x:c r="E78" s="17" t="n">
        <x:f>'Country Inputs'!F48</x:f>
        <x:v>15997</x:v>
      </x:c>
      <x:c r="F78" s="18" t="n">
        <x:f>'Country Inputs'!L48</x:f>
        <x:v>1</x:v>
      </x:c>
      <x:c r="G78" s="18" t="n">
        <x:f>'Country Inputs'!O48</x:f>
        <x:v>0.45</x:v>
      </x:c>
      <x:c r="H78" s="18" t="n">
        <x:f>'Country Inputs'!R48</x:f>
        <x:v>0.05</x:v>
      </x:c>
      <x:c r="I78" s="12" t="n">
        <x:f>IF(COUNT('Country Inputs'!F48,'Country Inputs'!L48,'Country Inputs'!O48,'Country Inputs'!R48)&lt;4,"Missing input",E78*F78*G78*H78)</x:f>
        <x:v>359.93250000000006</x:v>
      </x:c>
      <x:c r="J78" s="12" t="n">
        <x:f>'Country Inputs'!U48</x:f>
        <x:v>70</x:v>
      </x:c>
      <x:c r="K78" s="12" t="n">
        <x:f>IF(ISNUMBER(I78),I78/J78,"Missing input")</x:f>
        <x:v>5.141892857142858</x:v>
      </x:c>
      <x:c r="L78" s="12" t="n">
        <x:f>Assumptions!B9</x:f>
        <x:v>7</x:v>
      </x:c>
      <x:c r="M78" s="12" t="n">
        <x:f>IF(ISNUMBER(K78),K78/L78,"Missing input")</x:f>
        <x:v>0.7345561224489797</x:v>
      </x:c>
      <x:c r="N78" s="17" t="n">
        <x:f>Assumptions!B6</x:f>
        <x:v>6000</x:v>
      </x:c>
      <x:c r="O78" s="17" t="n">
        <x:f>Assumptions!B7</x:f>
        <x:v>1200</x:v>
      </x:c>
      <x:c r="P78" s="17" t="n">
        <x:f>Assumptions!B8</x:f>
        <x:v>24</x:v>
      </x:c>
      <x:c r="Q78" s="12" t="n">
        <x:f>IF(COUNT(Assumptions!B6:B8)&lt;3,"Missing price input",IF(ISNUMBER(M78),M78*N78+K78*O78+I78*P78,"Missing input"))</x:f>
        <x:v>19215.98816326531</x:v>
      </x:c>
      <x:c r="R78" s="15" t="n">
        <x:f>0</x:f>
        <x:v>0</x:v>
      </x:c>
      <x:c r="S78" s="15" t="n">
        <x:f>0</x:f>
        <x:v>0</x:v>
      </x:c>
      <x:c r="T78" s="15" t="n">
        <x:f>0</x:f>
        <x:v>0</x:v>
      </x:c>
      <x:c r="U78" s="15" t="n">
        <x:f>Assumptions!B10</x:f>
        <x:v>0.5</x:v>
      </x:c>
      <x:c r="V78" s="16" t="n">
        <x:f>IF(ISNUMBER(Q78),Q78*R78*S78*T78*U78,"Missing input")</x:f>
        <x:v>0</x:v>
      </x:c>
      <x:c r="W78" s="2"/>
      <x:c r="X78" s="2"/>
    </x:row>
    <x:row r="79" ht="23" customHeight="1">
      <x:c r="A79" s="2" t="str">
        <x:v>RWA</x:v>
      </x:c>
      <x:c r="B79" s="2" t="str">
        <x:v>Rwanda</x:v>
      </x:c>
      <x:c r="C79" s="2" t="str">
        <x:v>Africa</x:v>
      </x:c>
      <x:c r="D79" s="2" t="str">
        <x:v>Base</x:v>
      </x:c>
      <x:c r="E79" s="17" t="n">
        <x:f>'Country Inputs'!F48</x:f>
        <x:v>15997</x:v>
      </x:c>
      <x:c r="F79" s="18" t="n">
        <x:f>'Country Inputs'!M48</x:f>
        <x:v>1</x:v>
      </x:c>
      <x:c r="G79" s="18" t="n">
        <x:f>'Country Inputs'!P48</x:f>
        <x:v>0.65</x:v>
      </x:c>
      <x:c r="H79" s="18" t="n">
        <x:f>'Country Inputs'!S48</x:f>
        <x:v>0.12</x:v>
      </x:c>
      <x:c r="I79" s="12" t="n">
        <x:f>IF(COUNT('Country Inputs'!F48,'Country Inputs'!M48,'Country Inputs'!P48,'Country Inputs'!S48)&lt;4,"Missing input",E79*F79*G79*H79)</x:f>
        <x:v>1247.766</x:v>
      </x:c>
      <x:c r="J79" s="12" t="n">
        <x:f>'Country Inputs'!U48</x:f>
        <x:v>70</x:v>
      </x:c>
      <x:c r="K79" s="12" t="n">
        <x:f>IF(ISNUMBER(I79),I79/J79,"Missing input")</x:f>
        <x:v>17.82522857142857</x:v>
      </x:c>
      <x:c r="L79" s="12" t="n">
        <x:f>Assumptions!C9</x:f>
        <x:v>7</x:v>
      </x:c>
      <x:c r="M79" s="12" t="n">
        <x:f>IF(ISNUMBER(K79),K79/L79,"Missing input")</x:f>
        <x:v>2.546461224489796</x:v>
      </x:c>
      <x:c r="N79" s="17" t="n">
        <x:f>Assumptions!C6</x:f>
        <x:v>12000</x:v>
      </x:c>
      <x:c r="O79" s="17" t="n">
        <x:f>Assumptions!C7</x:f>
        <x:v>2400</x:v>
      </x:c>
      <x:c r="P79" s="17" t="n">
        <x:f>Assumptions!C8</x:f>
        <x:v>48</x:v>
      </x:c>
      <x:c r="Q79" s="12" t="n">
        <x:f>IF(COUNT(Assumptions!C6:C8)&lt;3,"Missing price input",IF(ISNUMBER(M79),M79*N79+K79*O79+I79*P79,"Missing input"))</x:f>
        <x:v>133230.85126530612</x:v>
      </x:c>
      <x:c r="R79" s="15" t="n">
        <x:f>0</x:f>
        <x:v>0</x:v>
      </x:c>
      <x:c r="S79" s="15" t="n">
        <x:f>0</x:f>
        <x:v>0</x:v>
      </x:c>
      <x:c r="T79" s="15" t="n">
        <x:f>0</x:f>
        <x:v>0</x:v>
      </x:c>
      <x:c r="U79" s="15" t="n">
        <x:f>Assumptions!C10</x:f>
        <x:v>0.5</x:v>
      </x:c>
      <x:c r="V79" s="16" t="n">
        <x:f>IF(ISNUMBER(Q79),Q79*R79*S79*T79*U79,"Missing input")</x:f>
        <x:v>0</x:v>
      </x:c>
      <x:c r="W79" s="2"/>
      <x:c r="X79" s="2"/>
    </x:row>
    <x:row r="80" ht="23" customHeight="1">
      <x:c r="A80" s="2" t="str">
        <x:v>RWA</x:v>
      </x:c>
      <x:c r="B80" s="2" t="str">
        <x:v>Rwanda</x:v>
      </x:c>
      <x:c r="C80" s="2" t="str">
        <x:v>Africa</x:v>
      </x:c>
      <x:c r="D80" s="2" t="str">
        <x:v>High</x:v>
      </x:c>
      <x:c r="E80" s="17" t="n">
        <x:f>'Country Inputs'!F48</x:f>
        <x:v>15997</x:v>
      </x:c>
      <x:c r="F80" s="18" t="n">
        <x:f>'Country Inputs'!N48</x:f>
        <x:v>1</x:v>
      </x:c>
      <x:c r="G80" s="18" t="n">
        <x:f>'Country Inputs'!Q48</x:f>
        <x:v>0.8</x:v>
      </x:c>
      <x:c r="H80" s="18" t="n">
        <x:f>'Country Inputs'!T48</x:f>
        <x:v>0.25</x:v>
      </x:c>
      <x:c r="I80" s="12" t="n">
        <x:f>IF(COUNT('Country Inputs'!F48,'Country Inputs'!N48,'Country Inputs'!Q48,'Country Inputs'!T48)&lt;4,"Missing input",E80*F80*G80*H80)</x:f>
        <x:v>3199.4</x:v>
      </x:c>
      <x:c r="J80" s="12" t="n">
        <x:f>'Country Inputs'!U48</x:f>
        <x:v>70</x:v>
      </x:c>
      <x:c r="K80" s="12" t="n">
        <x:f>IF(ISNUMBER(I80),I80/J80,"Missing input")</x:f>
        <x:v>45.705714285714286</x:v>
      </x:c>
      <x:c r="L80" s="12" t="n">
        <x:f>Assumptions!D9</x:f>
        <x:v>7</x:v>
      </x:c>
      <x:c r="M80" s="12" t="n">
        <x:f>IF(ISNUMBER(K80),K80/L80,"Missing input")</x:f>
        <x:v>6.529387755102041</x:v>
      </x:c>
      <x:c r="N80" s="17" t="n">
        <x:f>Assumptions!D6</x:f>
        <x:v>18000</x:v>
      </x:c>
      <x:c r="O80" s="17" t="n">
        <x:f>Assumptions!D7</x:f>
        <x:v>3600</x:v>
      </x:c>
      <x:c r="P80" s="17" t="n">
        <x:f>Assumptions!D8</x:f>
        <x:v>72</x:v>
      </x:c>
      <x:c r="Q80" s="12" t="n">
        <x:f>IF(COUNT(Assumptions!D6:D8)&lt;3,"Missing price input",IF(ISNUMBER(M80),M80*N80+K80*O80+I80*P80,"Missing input"))</x:f>
        <x:v>512426.3510204082</x:v>
      </x:c>
      <x:c r="R80" s="15" t="n">
        <x:f>0</x:f>
        <x:v>0</x:v>
      </x:c>
      <x:c r="S80" s="15" t="n">
        <x:f>0</x:f>
        <x:v>0</x:v>
      </x:c>
      <x:c r="T80" s="15" t="n">
        <x:f>0</x:f>
        <x:v>0</x:v>
      </x:c>
      <x:c r="U80" s="15" t="n">
        <x:f>Assumptions!D10</x:f>
        <x:v>0.5</x:v>
      </x:c>
      <x:c r="V80" s="16" t="n">
        <x:f>IF(ISNUMBER(Q80),Q80*R80*S80*T80*U80,"Missing input")</x:f>
        <x:v>0</x:v>
      </x:c>
      <x:c r="W80" s="2"/>
      <x:c r="X80" s="2"/>
    </x:row>
    <x:row r="81" ht="23" customHeight="1">
      <x:c r="A81" s="2" t="str">
        <x:v>REU</x:v>
      </x:c>
      <x:c r="B81" s="2" t="str">
        <x:v>Réunion</x:v>
      </x:c>
      <x:c r="C81" s="2" t="str">
        <x:v>Africa</x:v>
      </x:c>
      <x:c r="D81" s="2" t="str">
        <x:v>Low</x:v>
      </x:c>
      <x:c r="E81" s="17" t="n">
        <x:f>'Country Inputs'!F49</x:f>
        <x:v>3022</x:v>
      </x:c>
      <x:c r="F81" s="18" t="n">
        <x:f>'Country Inputs'!L49</x:f>
        <x:v>1</x:v>
      </x:c>
      <x:c r="G81" s="18" t="n">
        <x:f>'Country Inputs'!O49</x:f>
        <x:v>0.45</x:v>
      </x:c>
      <x:c r="H81" s="18" t="n">
        <x:f>'Country Inputs'!R49</x:f>
        <x:v>0.05</x:v>
      </x:c>
      <x:c r="I81" s="12" t="n">
        <x:f>IF(COUNT('Country Inputs'!F49,'Country Inputs'!L49,'Country Inputs'!O49,'Country Inputs'!R49)&lt;4,"Missing input",E81*F81*G81*H81)</x:f>
        <x:v>67.995</x:v>
      </x:c>
      <x:c r="J81" s="12" t="n">
        <x:f>'Country Inputs'!U49</x:f>
        <x:v>70</x:v>
      </x:c>
      <x:c r="K81" s="12" t="n">
        <x:f>IF(ISNUMBER(I81),I81/J81,"Missing input")</x:f>
        <x:v>0.9713571428571429</x:v>
      </x:c>
      <x:c r="L81" s="12" t="n">
        <x:f>Assumptions!B9</x:f>
        <x:v>7</x:v>
      </x:c>
      <x:c r="M81" s="12" t="n">
        <x:f>IF(ISNUMBER(K81),K81/L81,"Missing input")</x:f>
        <x:v>0.138765306122449</x:v>
      </x:c>
      <x:c r="N81" s="17" t="n">
        <x:f>Assumptions!B6</x:f>
        <x:v>6000</x:v>
      </x:c>
      <x:c r="O81" s="17" t="n">
        <x:f>Assumptions!B7</x:f>
        <x:v>1200</x:v>
      </x:c>
      <x:c r="P81" s="17" t="n">
        <x:f>Assumptions!B8</x:f>
        <x:v>24</x:v>
      </x:c>
      <x:c r="Q81" s="12" t="n">
        <x:f>IF(COUNT(Assumptions!B6:B8)&lt;3,"Missing price input",IF(ISNUMBER(M81),M81*N81+K81*O81+I81*P81,"Missing input"))</x:f>
        <x:v>3630.1004081632655</x:v>
      </x:c>
      <x:c r="R81" s="15" t="n">
        <x:f>0</x:f>
        <x:v>0</x:v>
      </x:c>
      <x:c r="S81" s="15" t="n">
        <x:f>0</x:f>
        <x:v>0</x:v>
      </x:c>
      <x:c r="T81" s="15" t="n">
        <x:f>0</x:f>
        <x:v>0</x:v>
      </x:c>
      <x:c r="U81" s="15" t="n">
        <x:f>Assumptions!B10</x:f>
        <x:v>0.5</x:v>
      </x:c>
      <x:c r="V81" s="16" t="n">
        <x:f>IF(ISNUMBER(Q81),Q81*R81*S81*T81*U81,"Missing input")</x:f>
        <x:v>0</x:v>
      </x:c>
      <x:c r="W81" s="2"/>
      <x:c r="X81" s="2"/>
    </x:row>
    <x:row r="82" ht="23" customHeight="1">
      <x:c r="A82" s="2" t="str">
        <x:v>REU</x:v>
      </x:c>
      <x:c r="B82" s="2" t="str">
        <x:v>Réunion</x:v>
      </x:c>
      <x:c r="C82" s="2" t="str">
        <x:v>Africa</x:v>
      </x:c>
      <x:c r="D82" s="2" t="str">
        <x:v>Base</x:v>
      </x:c>
      <x:c r="E82" s="17" t="n">
        <x:f>'Country Inputs'!F49</x:f>
        <x:v>3022</x:v>
      </x:c>
      <x:c r="F82" s="18" t="n">
        <x:f>'Country Inputs'!M49</x:f>
        <x:v>1</x:v>
      </x:c>
      <x:c r="G82" s="18" t="n">
        <x:f>'Country Inputs'!P49</x:f>
        <x:v>0.65</x:v>
      </x:c>
      <x:c r="H82" s="18" t="n">
        <x:f>'Country Inputs'!S49</x:f>
        <x:v>0.12</x:v>
      </x:c>
      <x:c r="I82" s="12" t="n">
        <x:f>IF(COUNT('Country Inputs'!F49,'Country Inputs'!M49,'Country Inputs'!P49,'Country Inputs'!S49)&lt;4,"Missing input",E82*F82*G82*H82)</x:f>
        <x:v>235.71599999999998</x:v>
      </x:c>
      <x:c r="J82" s="12" t="n">
        <x:f>'Country Inputs'!U49</x:f>
        <x:v>70</x:v>
      </x:c>
      <x:c r="K82" s="12" t="n">
        <x:f>IF(ISNUMBER(I82),I82/J82,"Missing input")</x:f>
        <x:v>3.3673714285714285</x:v>
      </x:c>
      <x:c r="L82" s="12" t="n">
        <x:f>Assumptions!C9</x:f>
        <x:v>7</x:v>
      </x:c>
      <x:c r="M82" s="12" t="n">
        <x:f>IF(ISNUMBER(K82),K82/L82,"Missing input")</x:f>
        <x:v>0.48105306122448976</x:v>
      </x:c>
      <x:c r="N82" s="17" t="n">
        <x:f>Assumptions!C6</x:f>
        <x:v>12000</x:v>
      </x:c>
      <x:c r="O82" s="17" t="n">
        <x:f>Assumptions!C7</x:f>
        <x:v>2400</x:v>
      </x:c>
      <x:c r="P82" s="17" t="n">
        <x:f>Assumptions!C8</x:f>
        <x:v>48</x:v>
      </x:c>
      <x:c r="Q82" s="12" t="n">
        <x:f>IF(COUNT(Assumptions!C6:C8)&lt;3,"Missing price input",IF(ISNUMBER(M82),M82*N82+K82*O82+I82*P82,"Missing input"))</x:f>
        <x:v>25168.696163265304</x:v>
      </x:c>
      <x:c r="R82" s="15" t="n">
        <x:f>0</x:f>
        <x:v>0</x:v>
      </x:c>
      <x:c r="S82" s="15" t="n">
        <x:f>0</x:f>
        <x:v>0</x:v>
      </x:c>
      <x:c r="T82" s="15" t="n">
        <x:f>0</x:f>
        <x:v>0</x:v>
      </x:c>
      <x:c r="U82" s="15" t="n">
        <x:f>Assumptions!C10</x:f>
        <x:v>0.5</x:v>
      </x:c>
      <x:c r="V82" s="16" t="n">
        <x:f>IF(ISNUMBER(Q82),Q82*R82*S82*T82*U82,"Missing input")</x:f>
        <x:v>0</x:v>
      </x:c>
      <x:c r="W82" s="2"/>
      <x:c r="X82" s="2"/>
    </x:row>
    <x:row r="83" ht="23" customHeight="1">
      <x:c r="A83" s="2" t="str">
        <x:v>REU</x:v>
      </x:c>
      <x:c r="B83" s="2" t="str">
        <x:v>Réunion</x:v>
      </x:c>
      <x:c r="C83" s="2" t="str">
        <x:v>Africa</x:v>
      </x:c>
      <x:c r="D83" s="2" t="str">
        <x:v>High</x:v>
      </x:c>
      <x:c r="E83" s="17" t="n">
        <x:f>'Country Inputs'!F49</x:f>
        <x:v>3022</x:v>
      </x:c>
      <x:c r="F83" s="18" t="n">
        <x:f>'Country Inputs'!N49</x:f>
        <x:v>1</x:v>
      </x:c>
      <x:c r="G83" s="18" t="n">
        <x:f>'Country Inputs'!Q49</x:f>
        <x:v>0.8</x:v>
      </x:c>
      <x:c r="H83" s="18" t="n">
        <x:f>'Country Inputs'!T49</x:f>
        <x:v>0.25</x:v>
      </x:c>
      <x:c r="I83" s="12" t="n">
        <x:f>IF(COUNT('Country Inputs'!F49,'Country Inputs'!N49,'Country Inputs'!Q49,'Country Inputs'!T49)&lt;4,"Missing input",E83*F83*G83*H83)</x:f>
        <x:v>604.4</x:v>
      </x:c>
      <x:c r="J83" s="12" t="n">
        <x:f>'Country Inputs'!U49</x:f>
        <x:v>70</x:v>
      </x:c>
      <x:c r="K83" s="12" t="n">
        <x:f>IF(ISNUMBER(I83),I83/J83,"Missing input")</x:f>
        <x:v>8.634285714285713</x:v>
      </x:c>
      <x:c r="L83" s="12" t="n">
        <x:f>Assumptions!D9</x:f>
        <x:v>7</x:v>
      </x:c>
      <x:c r="M83" s="12" t="n">
        <x:f>IF(ISNUMBER(K83),K83/L83,"Missing input")</x:f>
        <x:v>1.233469387755102</x:v>
      </x:c>
      <x:c r="N83" s="17" t="n">
        <x:f>Assumptions!D6</x:f>
        <x:v>18000</x:v>
      </x:c>
      <x:c r="O83" s="17" t="n">
        <x:f>Assumptions!D7</x:f>
        <x:v>3600</x:v>
      </x:c>
      <x:c r="P83" s="17" t="n">
        <x:f>Assumptions!D8</x:f>
        <x:v>72</x:v>
      </x:c>
      <x:c r="Q83" s="12" t="n">
        <x:f>IF(COUNT(Assumptions!D6:D8)&lt;3,"Missing price input",IF(ISNUMBER(M83),M83*N83+K83*O83+I83*P83,"Missing input"))</x:f>
        <x:v>96802.6775510204</x:v>
      </x:c>
      <x:c r="R83" s="15" t="n">
        <x:f>0</x:f>
        <x:v>0</x:v>
      </x:c>
      <x:c r="S83" s="15" t="n">
        <x:f>0</x:f>
        <x:v>0</x:v>
      </x:c>
      <x:c r="T83" s="15" t="n">
        <x:f>0</x:f>
        <x:v>0</x:v>
      </x:c>
      <x:c r="U83" s="15" t="n">
        <x:f>Assumptions!D10</x:f>
        <x:v>0.5</x:v>
      </x:c>
      <x:c r="V83" s="16" t="n">
        <x:f>IF(ISNUMBER(Q83),Q83*R83*S83*T83*U83,"Missing input")</x:f>
        <x:v>0</x:v>
      </x:c>
      <x:c r="W83" s="2"/>
      <x:c r="X83" s="2"/>
    </x:row>
    <x:row r="84" ht="23" customHeight="1">
      <x:c r="A84" s="2" t="str">
        <x:v>SYC</x:v>
      </x:c>
      <x:c r="B84" s="2" t="str">
        <x:v>Seychelles</x:v>
      </x:c>
      <x:c r="C84" s="2" t="str">
        <x:v>Africa</x:v>
      </x:c>
      <x:c r="D84" s="2" t="str">
        <x:v>Low</x:v>
      </x:c>
      <x:c r="E84" s="17" t="n">
        <x:f>'Country Inputs'!F53</x:f>
        <x:v>7112</x:v>
      </x:c>
      <x:c r="F84" s="18" t="n">
        <x:f>'Country Inputs'!L53</x:f>
        <x:v>1</x:v>
      </x:c>
      <x:c r="G84" s="18" t="n">
        <x:f>'Country Inputs'!O53</x:f>
        <x:v>0.45</x:v>
      </x:c>
      <x:c r="H84" s="18" t="n">
        <x:f>'Country Inputs'!R53</x:f>
        <x:v>0.05</x:v>
      </x:c>
      <x:c r="I84" s="12" t="n">
        <x:f>IF(COUNT('Country Inputs'!F53,'Country Inputs'!L53,'Country Inputs'!O53,'Country Inputs'!R53)&lt;4,"Missing input",E84*F84*G84*H84)</x:f>
        <x:v>160.02</x:v>
      </x:c>
      <x:c r="J84" s="12" t="n">
        <x:f>'Country Inputs'!U53</x:f>
        <x:v>70</x:v>
      </x:c>
      <x:c r="K84" s="12" t="n">
        <x:f>IF(ISNUMBER(I84),I84/J84,"Missing input")</x:f>
        <x:v>2.286</x:v>
      </x:c>
      <x:c r="L84" s="12" t="n">
        <x:f>Assumptions!B9</x:f>
        <x:v>7</x:v>
      </x:c>
      <x:c r="M84" s="12" t="n">
        <x:f>IF(ISNUMBER(K84),K84/L84,"Missing input")</x:f>
        <x:v>0.32657142857142857</x:v>
      </x:c>
      <x:c r="N84" s="17" t="n">
        <x:f>Assumptions!B6</x:f>
        <x:v>6000</x:v>
      </x:c>
      <x:c r="O84" s="17" t="n">
        <x:f>Assumptions!B7</x:f>
        <x:v>1200</x:v>
      </x:c>
      <x:c r="P84" s="17" t="n">
        <x:f>Assumptions!B8</x:f>
        <x:v>24</x:v>
      </x:c>
      <x:c r="Q84" s="12" t="n">
        <x:f>IF(COUNT(Assumptions!B6:B8)&lt;3,"Missing price input",IF(ISNUMBER(M84),M84*N84+K84*O84+I84*P84,"Missing input"))</x:f>
        <x:v>8543.108571428573</x:v>
      </x:c>
      <x:c r="R84" s="15" t="n">
        <x:f>0</x:f>
        <x:v>0</x:v>
      </x:c>
      <x:c r="S84" s="15" t="n">
        <x:f>0</x:f>
        <x:v>0</x:v>
      </x:c>
      <x:c r="T84" s="15" t="n">
        <x:f>0</x:f>
        <x:v>0</x:v>
      </x:c>
      <x:c r="U84" s="15" t="n">
        <x:f>Assumptions!B10</x:f>
        <x:v>0.5</x:v>
      </x:c>
      <x:c r="V84" s="16" t="n">
        <x:f>IF(ISNUMBER(Q84),Q84*R84*S84*T84*U84,"Missing input")</x:f>
        <x:v>0</x:v>
      </x:c>
      <x:c r="W84" s="2"/>
      <x:c r="X84" s="2"/>
    </x:row>
    <x:row r="85" ht="23" customHeight="1">
      <x:c r="A85" s="2" t="str">
        <x:v>SYC</x:v>
      </x:c>
      <x:c r="B85" s="2" t="str">
        <x:v>Seychelles</x:v>
      </x:c>
      <x:c r="C85" s="2" t="str">
        <x:v>Africa</x:v>
      </x:c>
      <x:c r="D85" s="2" t="str">
        <x:v>Base</x:v>
      </x:c>
      <x:c r="E85" s="17" t="n">
        <x:f>'Country Inputs'!F53</x:f>
        <x:v>7112</x:v>
      </x:c>
      <x:c r="F85" s="18" t="n">
        <x:f>'Country Inputs'!M53</x:f>
        <x:v>1</x:v>
      </x:c>
      <x:c r="G85" s="18" t="n">
        <x:f>'Country Inputs'!P53</x:f>
        <x:v>0.65</x:v>
      </x:c>
      <x:c r="H85" s="18" t="n">
        <x:f>'Country Inputs'!S53</x:f>
        <x:v>0.12</x:v>
      </x:c>
      <x:c r="I85" s="12" t="n">
        <x:f>IF(COUNT('Country Inputs'!F53,'Country Inputs'!M53,'Country Inputs'!P53,'Country Inputs'!S53)&lt;4,"Missing input",E85*F85*G85*H85)</x:f>
        <x:v>554.736</x:v>
      </x:c>
      <x:c r="J85" s="12" t="n">
        <x:f>'Country Inputs'!U53</x:f>
        <x:v>70</x:v>
      </x:c>
      <x:c r="K85" s="12" t="n">
        <x:f>IF(ISNUMBER(I85),I85/J85,"Missing input")</x:f>
        <x:v>7.9248</x:v>
      </x:c>
      <x:c r="L85" s="12" t="n">
        <x:f>Assumptions!C9</x:f>
        <x:v>7</x:v>
      </x:c>
      <x:c r="M85" s="12" t="n">
        <x:f>IF(ISNUMBER(K85),K85/L85,"Missing input")</x:f>
        <x:v>1.1321142857142859</x:v>
      </x:c>
      <x:c r="N85" s="17" t="n">
        <x:f>Assumptions!C6</x:f>
        <x:v>12000</x:v>
      </x:c>
      <x:c r="O85" s="17" t="n">
        <x:f>Assumptions!C7</x:f>
        <x:v>2400</x:v>
      </x:c>
      <x:c r="P85" s="17" t="n">
        <x:f>Assumptions!C8</x:f>
        <x:v>48</x:v>
      </x:c>
      <x:c r="Q85" s="12" t="n">
        <x:f>IF(COUNT(Assumptions!C6:C8)&lt;3,"Missing price input",IF(ISNUMBER(M85),M85*N85+K85*O85+I85*P85,"Missing input"))</x:f>
        <x:v>59232.219428571436</x:v>
      </x:c>
      <x:c r="R85" s="15" t="n">
        <x:f>0</x:f>
        <x:v>0</x:v>
      </x:c>
      <x:c r="S85" s="15" t="n">
        <x:f>0</x:f>
        <x:v>0</x:v>
      </x:c>
      <x:c r="T85" s="15" t="n">
        <x:f>0</x:f>
        <x:v>0</x:v>
      </x:c>
      <x:c r="U85" s="15" t="n">
        <x:f>Assumptions!C10</x:f>
        <x:v>0.5</x:v>
      </x:c>
      <x:c r="V85" s="16" t="n">
        <x:f>IF(ISNUMBER(Q85),Q85*R85*S85*T85*U85,"Missing input")</x:f>
        <x:v>0</x:v>
      </x:c>
      <x:c r="W85" s="2"/>
      <x:c r="X85" s="2"/>
    </x:row>
    <x:row r="86" ht="23" customHeight="1">
      <x:c r="A86" s="2" t="str">
        <x:v>SYC</x:v>
      </x:c>
      <x:c r="B86" s="2" t="str">
        <x:v>Seychelles</x:v>
      </x:c>
      <x:c r="C86" s="2" t="str">
        <x:v>Africa</x:v>
      </x:c>
      <x:c r="D86" s="2" t="str">
        <x:v>High</x:v>
      </x:c>
      <x:c r="E86" s="17" t="n">
        <x:f>'Country Inputs'!F53</x:f>
        <x:v>7112</x:v>
      </x:c>
      <x:c r="F86" s="18" t="n">
        <x:f>'Country Inputs'!N53</x:f>
        <x:v>1</x:v>
      </x:c>
      <x:c r="G86" s="18" t="n">
        <x:f>'Country Inputs'!Q53</x:f>
        <x:v>0.8</x:v>
      </x:c>
      <x:c r="H86" s="18" t="n">
        <x:f>'Country Inputs'!T53</x:f>
        <x:v>0.25</x:v>
      </x:c>
      <x:c r="I86" s="12" t="n">
        <x:f>IF(COUNT('Country Inputs'!F53,'Country Inputs'!N53,'Country Inputs'!Q53,'Country Inputs'!T53)&lt;4,"Missing input",E86*F86*G86*H86)</x:f>
        <x:v>1422.4</x:v>
      </x:c>
      <x:c r="J86" s="12" t="n">
        <x:f>'Country Inputs'!U53</x:f>
        <x:v>70</x:v>
      </x:c>
      <x:c r="K86" s="12" t="n">
        <x:f>IF(ISNUMBER(I86),I86/J86,"Missing input")</x:f>
        <x:v>20.32</x:v>
      </x:c>
      <x:c r="L86" s="12" t="n">
        <x:f>Assumptions!D9</x:f>
        <x:v>7</x:v>
      </x:c>
      <x:c r="M86" s="12" t="n">
        <x:f>IF(ISNUMBER(K86),K86/L86,"Missing input")</x:f>
        <x:v>2.902857142857143</x:v>
      </x:c>
      <x:c r="N86" s="17" t="n">
        <x:f>Assumptions!D6</x:f>
        <x:v>18000</x:v>
      </x:c>
      <x:c r="O86" s="17" t="n">
        <x:f>Assumptions!D7</x:f>
        <x:v>3600</x:v>
      </x:c>
      <x:c r="P86" s="17" t="n">
        <x:f>Assumptions!D8</x:f>
        <x:v>72</x:v>
      </x:c>
      <x:c r="Q86" s="12" t="n">
        <x:f>IF(COUNT(Assumptions!D6:D8)&lt;3,"Missing price input",IF(ISNUMBER(M86),M86*N86+K86*O86+I86*P86,"Missing input"))</x:f>
        <x:v>227816.22857142857</x:v>
      </x:c>
      <x:c r="R86" s="15" t="n">
        <x:f>0</x:f>
        <x:v>0</x:v>
      </x:c>
      <x:c r="S86" s="15" t="n">
        <x:f>0</x:f>
        <x:v>0</x:v>
      </x:c>
      <x:c r="T86" s="15" t="n">
        <x:f>0</x:f>
        <x:v>0</x:v>
      </x:c>
      <x:c r="U86" s="15" t="n">
        <x:f>Assumptions!D10</x:f>
        <x:v>0.5</x:v>
      </x:c>
      <x:c r="V86" s="16" t="n">
        <x:f>IF(ISNUMBER(Q86),Q86*R86*S86*T86*U86,"Missing input")</x:f>
        <x:v>0</x:v>
      </x:c>
      <x:c r="W86" s="2"/>
      <x:c r="X86" s="2"/>
    </x:row>
    <x:row r="87" ht="23" customHeight="1">
      <x:c r="A87" s="2" t="str">
        <x:v>SLE</x:v>
      </x:c>
      <x:c r="B87" s="2" t="str">
        <x:v>Sierra Leone</x:v>
      </x:c>
      <x:c r="C87" s="2" t="str">
        <x:v>Africa</x:v>
      </x:c>
      <x:c r="D87" s="2" t="str">
        <x:v>Low</x:v>
      </x:c>
      <x:c r="E87" s="17" t="n">
        <x:f>'Country Inputs'!F54</x:f>
        <x:v>4269</x:v>
      </x:c>
      <x:c r="F87" s="18" t="n">
        <x:f>'Country Inputs'!L54</x:f>
        <x:v>1</x:v>
      </x:c>
      <x:c r="G87" s="18" t="n">
        <x:f>'Country Inputs'!O54</x:f>
        <x:v>0.45</x:v>
      </x:c>
      <x:c r="H87" s="18" t="n">
        <x:f>'Country Inputs'!R54</x:f>
        <x:v>0.05</x:v>
      </x:c>
      <x:c r="I87" s="12" t="n">
        <x:f>IF(COUNT('Country Inputs'!F54,'Country Inputs'!L54,'Country Inputs'!O54,'Country Inputs'!R54)&lt;4,"Missing input",E87*F87*G87*H87)</x:f>
        <x:v>96.05250000000001</x:v>
      </x:c>
      <x:c r="J87" s="12" t="n">
        <x:f>'Country Inputs'!U54</x:f>
        <x:v>70</x:v>
      </x:c>
      <x:c r="K87" s="12" t="n">
        <x:f>IF(ISNUMBER(I87),I87/J87,"Missing input")</x:f>
        <x:v>1.3721785714285715</x:v>
      </x:c>
      <x:c r="L87" s="12" t="n">
        <x:f>Assumptions!B9</x:f>
        <x:v>7</x:v>
      </x:c>
      <x:c r="M87" s="12" t="n">
        <x:f>IF(ISNUMBER(K87),K87/L87,"Missing input")</x:f>
        <x:v>0.19602551020408163</x:v>
      </x:c>
      <x:c r="N87" s="17" t="n">
        <x:f>Assumptions!B6</x:f>
        <x:v>6000</x:v>
      </x:c>
      <x:c r="O87" s="17" t="n">
        <x:f>Assumptions!B7</x:f>
        <x:v>1200</x:v>
      </x:c>
      <x:c r="P87" s="17" t="n">
        <x:f>Assumptions!B8</x:f>
        <x:v>24</x:v>
      </x:c>
      <x:c r="Q87" s="12" t="n">
        <x:f>IF(COUNT(Assumptions!B6:B8)&lt;3,"Missing price input",IF(ISNUMBER(M87),M87*N87+K87*O87+I87*P87,"Missing input"))</x:f>
        <x:v>5128.027346938776</x:v>
      </x:c>
      <x:c r="R87" s="15" t="n">
        <x:f>0</x:f>
        <x:v>0</x:v>
      </x:c>
      <x:c r="S87" s="15" t="n">
        <x:f>0</x:f>
        <x:v>0</x:v>
      </x:c>
      <x:c r="T87" s="15" t="n">
        <x:f>0</x:f>
        <x:v>0</x:v>
      </x:c>
      <x:c r="U87" s="15" t="n">
        <x:f>Assumptions!B10</x:f>
        <x:v>0.5</x:v>
      </x:c>
      <x:c r="V87" s="16" t="n">
        <x:f>IF(ISNUMBER(Q87),Q87*R87*S87*T87*U87,"Missing input")</x:f>
        <x:v>0</x:v>
      </x:c>
      <x:c r="W87" s="2"/>
      <x:c r="X87" s="2"/>
    </x:row>
    <x:row r="88" ht="23" customHeight="1">
      <x:c r="A88" s="2" t="str">
        <x:v>SLE</x:v>
      </x:c>
      <x:c r="B88" s="2" t="str">
        <x:v>Sierra Leone</x:v>
      </x:c>
      <x:c r="C88" s="2" t="str">
        <x:v>Africa</x:v>
      </x:c>
      <x:c r="D88" s="2" t="str">
        <x:v>Base</x:v>
      </x:c>
      <x:c r="E88" s="17" t="n">
        <x:f>'Country Inputs'!F54</x:f>
        <x:v>4269</x:v>
      </x:c>
      <x:c r="F88" s="18" t="n">
        <x:f>'Country Inputs'!M54</x:f>
        <x:v>1</x:v>
      </x:c>
      <x:c r="G88" s="18" t="n">
        <x:f>'Country Inputs'!P54</x:f>
        <x:v>0.65</x:v>
      </x:c>
      <x:c r="H88" s="18" t="n">
        <x:f>'Country Inputs'!S54</x:f>
        <x:v>0.12</x:v>
      </x:c>
      <x:c r="I88" s="12" t="n">
        <x:f>IF(COUNT('Country Inputs'!F54,'Country Inputs'!M54,'Country Inputs'!P54,'Country Inputs'!S54)&lt;4,"Missing input",E88*F88*G88*H88)</x:f>
        <x:v>332.98199999999997</x:v>
      </x:c>
      <x:c r="J88" s="12" t="n">
        <x:f>'Country Inputs'!U54</x:f>
        <x:v>70</x:v>
      </x:c>
      <x:c r="K88" s="12" t="n">
        <x:f>IF(ISNUMBER(I88),I88/J88,"Missing input")</x:f>
        <x:v>4.756885714285714</x:v>
      </x:c>
      <x:c r="L88" s="12" t="n">
        <x:f>Assumptions!C9</x:f>
        <x:v>7</x:v>
      </x:c>
      <x:c r="M88" s="12" t="n">
        <x:f>IF(ISNUMBER(K88),K88/L88,"Missing input")</x:f>
        <x:v>0.6795551020408163</x:v>
      </x:c>
      <x:c r="N88" s="17" t="n">
        <x:f>Assumptions!C6</x:f>
        <x:v>12000</x:v>
      </x:c>
      <x:c r="O88" s="17" t="n">
        <x:f>Assumptions!C7</x:f>
        <x:v>2400</x:v>
      </x:c>
      <x:c r="P88" s="17" t="n">
        <x:f>Assumptions!C8</x:f>
        <x:v>48</x:v>
      </x:c>
      <x:c r="Q88" s="12" t="n">
        <x:f>IF(COUNT(Assumptions!C6:C8)&lt;3,"Missing price input",IF(ISNUMBER(M88),M88*N88+K88*O88+I88*P88,"Missing input"))</x:f>
        <x:v>35554.322938775505</x:v>
      </x:c>
      <x:c r="R88" s="15" t="n">
        <x:f>0</x:f>
        <x:v>0</x:v>
      </x:c>
      <x:c r="S88" s="15" t="n">
        <x:f>0</x:f>
        <x:v>0</x:v>
      </x:c>
      <x:c r="T88" s="15" t="n">
        <x:f>0</x:f>
        <x:v>0</x:v>
      </x:c>
      <x:c r="U88" s="15" t="n">
        <x:f>Assumptions!C10</x:f>
        <x:v>0.5</x:v>
      </x:c>
      <x:c r="V88" s="16" t="n">
        <x:f>IF(ISNUMBER(Q88),Q88*R88*S88*T88*U88,"Missing input")</x:f>
        <x:v>0</x:v>
      </x:c>
      <x:c r="W88" s="2"/>
      <x:c r="X88" s="2"/>
    </x:row>
    <x:row r="89" ht="23" customHeight="1">
      <x:c r="A89" s="2" t="str">
        <x:v>SLE</x:v>
      </x:c>
      <x:c r="B89" s="2" t="str">
        <x:v>Sierra Leone</x:v>
      </x:c>
      <x:c r="C89" s="2" t="str">
        <x:v>Africa</x:v>
      </x:c>
      <x:c r="D89" s="2" t="str">
        <x:v>High</x:v>
      </x:c>
      <x:c r="E89" s="17" t="n">
        <x:f>'Country Inputs'!F54</x:f>
        <x:v>4269</x:v>
      </x:c>
      <x:c r="F89" s="18" t="n">
        <x:f>'Country Inputs'!N54</x:f>
        <x:v>1</x:v>
      </x:c>
      <x:c r="G89" s="18" t="n">
        <x:f>'Country Inputs'!Q54</x:f>
        <x:v>0.8</x:v>
      </x:c>
      <x:c r="H89" s="18" t="n">
        <x:f>'Country Inputs'!T54</x:f>
        <x:v>0.25</x:v>
      </x:c>
      <x:c r="I89" s="12" t="n">
        <x:f>IF(COUNT('Country Inputs'!F54,'Country Inputs'!N54,'Country Inputs'!Q54,'Country Inputs'!T54)&lt;4,"Missing input",E89*F89*G89*H89)</x:f>
        <x:v>853.8000000000001</x:v>
      </x:c>
      <x:c r="J89" s="12" t="n">
        <x:f>'Country Inputs'!U54</x:f>
        <x:v>70</x:v>
      </x:c>
      <x:c r="K89" s="12" t="n">
        <x:f>IF(ISNUMBER(I89),I89/J89,"Missing input")</x:f>
        <x:v>12.197142857142858</x:v>
      </x:c>
      <x:c r="L89" s="12" t="n">
        <x:f>Assumptions!D9</x:f>
        <x:v>7</x:v>
      </x:c>
      <x:c r="M89" s="12" t="n">
        <x:f>IF(ISNUMBER(K89),K89/L89,"Missing input")</x:f>
        <x:v>1.7424489795918368</x:v>
      </x:c>
      <x:c r="N89" s="17" t="n">
        <x:f>Assumptions!D6</x:f>
        <x:v>18000</x:v>
      </x:c>
      <x:c r="O89" s="17" t="n">
        <x:f>Assumptions!D7</x:f>
        <x:v>3600</x:v>
      </x:c>
      <x:c r="P89" s="17" t="n">
        <x:f>Assumptions!D8</x:f>
        <x:v>72</x:v>
      </x:c>
      <x:c r="Q89" s="12" t="n">
        <x:f>IF(COUNT(Assumptions!D6:D8)&lt;3,"Missing price input",IF(ISNUMBER(M89),M89*N89+K89*O89+I89*P89,"Missing input"))</x:f>
        <x:v>136747.39591836737</x:v>
      </x:c>
      <x:c r="R89" s="15" t="n">
        <x:f>0</x:f>
        <x:v>0</x:v>
      </x:c>
      <x:c r="S89" s="15" t="n">
        <x:f>0</x:f>
        <x:v>0</x:v>
      </x:c>
      <x:c r="T89" s="15" t="n">
        <x:f>0</x:f>
        <x:v>0</x:v>
      </x:c>
      <x:c r="U89" s="15" t="n">
        <x:f>Assumptions!D10</x:f>
        <x:v>0.5</x:v>
      </x:c>
      <x:c r="V89" s="16" t="n">
        <x:f>IF(ISNUMBER(Q89),Q89*R89*S89*T89*U89,"Missing input")</x:f>
        <x:v>0</x:v>
      </x:c>
      <x:c r="W89" s="2"/>
      <x:c r="X89" s="2"/>
    </x:row>
    <x:row r="90" ht="23" customHeight="1">
      <x:c r="A90" s="2" t="str">
        <x:v>ZAF</x:v>
      </x:c>
      <x:c r="B90" s="2" t="str">
        <x:v>South Africa</x:v>
      </x:c>
      <x:c r="C90" s="2" t="str">
        <x:v>Africa</x:v>
      </x:c>
      <x:c r="D90" s="2" t="str">
        <x:v>Low</x:v>
      </x:c>
      <x:c r="E90" s="17" t="n">
        <x:f>'Country Inputs'!F56</x:f>
        <x:v>73700</x:v>
      </x:c>
      <x:c r="F90" s="18" t="n">
        <x:f>'Country Inputs'!L56</x:f>
        <x:v>1</x:v>
      </x:c>
      <x:c r="G90" s="18" t="n">
        <x:f>'Country Inputs'!O56</x:f>
        <x:v>0.45</x:v>
      </x:c>
      <x:c r="H90" s="18" t="n">
        <x:f>'Country Inputs'!R56</x:f>
        <x:v>0.05</x:v>
      </x:c>
      <x:c r="I90" s="12" t="n">
        <x:f>IF(COUNT('Country Inputs'!F56,'Country Inputs'!L56,'Country Inputs'!O56,'Country Inputs'!R56)&lt;4,"Missing input",E90*F90*G90*H90)</x:f>
        <x:v>1658.25</x:v>
      </x:c>
      <x:c r="J90" s="12" t="n">
        <x:f>'Country Inputs'!U56</x:f>
        <x:v>70</x:v>
      </x:c>
      <x:c r="K90" s="12" t="n">
        <x:f>IF(ISNUMBER(I90),I90/J90,"Missing input")</x:f>
        <x:v>23.689285714285713</x:v>
      </x:c>
      <x:c r="L90" s="12" t="n">
        <x:f>Assumptions!B9</x:f>
        <x:v>7</x:v>
      </x:c>
      <x:c r="M90" s="12" t="n">
        <x:f>IF(ISNUMBER(K90),K90/L90,"Missing input")</x:f>
        <x:v>3.3841836734693875</x:v>
      </x:c>
      <x:c r="N90" s="17" t="n">
        <x:f>Assumptions!B6</x:f>
        <x:v>6000</x:v>
      </x:c>
      <x:c r="O90" s="17" t="n">
        <x:f>Assumptions!B7</x:f>
        <x:v>1200</x:v>
      </x:c>
      <x:c r="P90" s="17" t="n">
        <x:f>Assumptions!B8</x:f>
        <x:v>24</x:v>
      </x:c>
      <x:c r="Q90" s="12" t="n">
        <x:f>IF(COUNT(Assumptions!B6:B8)&lt;3,"Missing price input",IF(ISNUMBER(M90),M90*N90+K90*O90+I90*P90,"Missing input"))</x:f>
        <x:v>88530.24489795917</x:v>
      </x:c>
      <x:c r="R90" s="15" t="n">
        <x:f>0</x:f>
        <x:v>0</x:v>
      </x:c>
      <x:c r="S90" s="15" t="n">
        <x:f>0</x:f>
        <x:v>0</x:v>
      </x:c>
      <x:c r="T90" s="15" t="n">
        <x:f>0</x:f>
        <x:v>0</x:v>
      </x:c>
      <x:c r="U90" s="15" t="n">
        <x:f>Assumptions!B10</x:f>
        <x:v>0.5</x:v>
      </x:c>
      <x:c r="V90" s="16" t="n">
        <x:f>IF(ISNUMBER(Q90),Q90*R90*S90*T90*U90,"Missing input")</x:f>
        <x:v>0</x:v>
      </x:c>
      <x:c r="W90" s="2"/>
      <x:c r="X90" s="2"/>
    </x:row>
    <x:row r="91" ht="23" customHeight="1">
      <x:c r="A91" s="2" t="str">
        <x:v>ZAF</x:v>
      </x:c>
      <x:c r="B91" s="2" t="str">
        <x:v>South Africa</x:v>
      </x:c>
      <x:c r="C91" s="2" t="str">
        <x:v>Africa</x:v>
      </x:c>
      <x:c r="D91" s="2" t="str">
        <x:v>Base</x:v>
      </x:c>
      <x:c r="E91" s="17" t="n">
        <x:f>'Country Inputs'!F56</x:f>
        <x:v>73700</x:v>
      </x:c>
      <x:c r="F91" s="18" t="n">
        <x:f>'Country Inputs'!M56</x:f>
        <x:v>1</x:v>
      </x:c>
      <x:c r="G91" s="18" t="n">
        <x:f>'Country Inputs'!P56</x:f>
        <x:v>0.65</x:v>
      </x:c>
      <x:c r="H91" s="18" t="n">
        <x:f>'Country Inputs'!S56</x:f>
        <x:v>0.12</x:v>
      </x:c>
      <x:c r="I91" s="12" t="n">
        <x:f>IF(COUNT('Country Inputs'!F56,'Country Inputs'!M56,'Country Inputs'!P56,'Country Inputs'!S56)&lt;4,"Missing input",E91*F91*G91*H91)</x:f>
        <x:v>5748.599999999999</x:v>
      </x:c>
      <x:c r="J91" s="12" t="n">
        <x:f>'Country Inputs'!U56</x:f>
        <x:v>70</x:v>
      </x:c>
      <x:c r="K91" s="12" t="n">
        <x:f>IF(ISNUMBER(I91),I91/J91,"Missing input")</x:f>
        <x:v>82.12285714285713</x:v>
      </x:c>
      <x:c r="L91" s="12" t="n">
        <x:f>Assumptions!C9</x:f>
        <x:v>7</x:v>
      </x:c>
      <x:c r="M91" s="12" t="n">
        <x:f>IF(ISNUMBER(K91),K91/L91,"Missing input")</x:f>
        <x:v>11.731836734693875</x:v>
      </x:c>
      <x:c r="N91" s="17" t="n">
        <x:f>Assumptions!C6</x:f>
        <x:v>12000</x:v>
      </x:c>
      <x:c r="O91" s="17" t="n">
        <x:f>Assumptions!C7</x:f>
        <x:v>2400</x:v>
      </x:c>
      <x:c r="P91" s="17" t="n">
        <x:f>Assumptions!C8</x:f>
        <x:v>48</x:v>
      </x:c>
      <x:c r="Q91" s="12" t="n">
        <x:f>IF(COUNT(Assumptions!C6:C8)&lt;3,"Missing price input",IF(ISNUMBER(M91),M91*N91+K91*O91+I91*P91,"Missing input"))</x:f>
        <x:v>613809.6979591836</x:v>
      </x:c>
      <x:c r="R91" s="15" t="n">
        <x:f>0</x:f>
        <x:v>0</x:v>
      </x:c>
      <x:c r="S91" s="15" t="n">
        <x:f>0</x:f>
        <x:v>0</x:v>
      </x:c>
      <x:c r="T91" s="15" t="n">
        <x:f>0</x:f>
        <x:v>0</x:v>
      </x:c>
      <x:c r="U91" s="15" t="n">
        <x:f>Assumptions!C10</x:f>
        <x:v>0.5</x:v>
      </x:c>
      <x:c r="V91" s="16" t="n">
        <x:f>IF(ISNUMBER(Q91),Q91*R91*S91*T91*U91,"Missing input")</x:f>
        <x:v>0</x:v>
      </x:c>
      <x:c r="W91" s="2"/>
      <x:c r="X91" s="2"/>
    </x:row>
    <x:row r="92" ht="23" customHeight="1">
      <x:c r="A92" s="2" t="str">
        <x:v>ZAF</x:v>
      </x:c>
      <x:c r="B92" s="2" t="str">
        <x:v>South Africa</x:v>
      </x:c>
      <x:c r="C92" s="2" t="str">
        <x:v>Africa</x:v>
      </x:c>
      <x:c r="D92" s="2" t="str">
        <x:v>High</x:v>
      </x:c>
      <x:c r="E92" s="17" t="n">
        <x:f>'Country Inputs'!F56</x:f>
        <x:v>73700</x:v>
      </x:c>
      <x:c r="F92" s="18" t="n">
        <x:f>'Country Inputs'!N56</x:f>
        <x:v>1</x:v>
      </x:c>
      <x:c r="G92" s="18" t="n">
        <x:f>'Country Inputs'!Q56</x:f>
        <x:v>0.8</x:v>
      </x:c>
      <x:c r="H92" s="18" t="n">
        <x:f>'Country Inputs'!T56</x:f>
        <x:v>0.25</x:v>
      </x:c>
      <x:c r="I92" s="12" t="n">
        <x:f>IF(COUNT('Country Inputs'!F56,'Country Inputs'!N56,'Country Inputs'!Q56,'Country Inputs'!T56)&lt;4,"Missing input",E92*F92*G92*H92)</x:f>
        <x:v>14740</x:v>
      </x:c>
      <x:c r="J92" s="12" t="n">
        <x:f>'Country Inputs'!U56</x:f>
        <x:v>70</x:v>
      </x:c>
      <x:c r="K92" s="12" t="n">
        <x:f>IF(ISNUMBER(I92),I92/J92,"Missing input")</x:f>
        <x:v>210.57142857142858</x:v>
      </x:c>
      <x:c r="L92" s="12" t="n">
        <x:f>Assumptions!D9</x:f>
        <x:v>7</x:v>
      </x:c>
      <x:c r="M92" s="12" t="n">
        <x:f>IF(ISNUMBER(K92),K92/L92,"Missing input")</x:f>
        <x:v>30.081632653061227</x:v>
      </x:c>
      <x:c r="N92" s="17" t="n">
        <x:f>Assumptions!D6</x:f>
        <x:v>18000</x:v>
      </x:c>
      <x:c r="O92" s="17" t="n">
        <x:f>Assumptions!D7</x:f>
        <x:v>3600</x:v>
      </x:c>
      <x:c r="P92" s="17" t="n">
        <x:f>Assumptions!D8</x:f>
        <x:v>72</x:v>
      </x:c>
      <x:c r="Q92" s="12" t="n">
        <x:f>IF(COUNT(Assumptions!D6:D8)&lt;3,"Missing price input",IF(ISNUMBER(M92),M92*N92+K92*O92+I92*P92,"Missing input"))</x:f>
        <x:v>2360806.530612245</x:v>
      </x:c>
      <x:c r="R92" s="15" t="n">
        <x:f>0</x:f>
        <x:v>0</x:v>
      </x:c>
      <x:c r="S92" s="15" t="n">
        <x:f>0</x:f>
        <x:v>0</x:v>
      </x:c>
      <x:c r="T92" s="15" t="n">
        <x:f>0</x:f>
        <x:v>0</x:v>
      </x:c>
      <x:c r="U92" s="15" t="n">
        <x:f>Assumptions!D10</x:f>
        <x:v>0.5</x:v>
      </x:c>
      <x:c r="V92" s="16" t="n">
        <x:f>IF(ISNUMBER(Q92),Q92*R92*S92*T92*U92,"Missing input")</x:f>
        <x:v>0</x:v>
      </x:c>
      <x:c r="W92" s="2"/>
      <x:c r="X92" s="2"/>
    </x:row>
    <x:row r="93" ht="23" customHeight="1">
      <x:c r="A93" s="2" t="str">
        <x:v>TGO</x:v>
      </x:c>
      <x:c r="B93" s="2" t="str">
        <x:v>Togo</x:v>
      </x:c>
      <x:c r="C93" s="2" t="str">
        <x:v>Africa</x:v>
      </x:c>
      <x:c r="D93" s="2" t="str">
        <x:v>Low</x:v>
      </x:c>
      <x:c r="E93" s="17" t="n">
        <x:f>'Country Inputs'!F59</x:f>
        <x:v>7576</x:v>
      </x:c>
      <x:c r="F93" s="18" t="n">
        <x:f>'Country Inputs'!L59</x:f>
        <x:v>1</x:v>
      </x:c>
      <x:c r="G93" s="18" t="n">
        <x:f>'Country Inputs'!O59</x:f>
        <x:v>0.45</x:v>
      </x:c>
      <x:c r="H93" s="18" t="n">
        <x:f>'Country Inputs'!R59</x:f>
        <x:v>0.05</x:v>
      </x:c>
      <x:c r="I93" s="12" t="n">
        <x:f>IF(COUNT('Country Inputs'!F59,'Country Inputs'!L59,'Country Inputs'!O59,'Country Inputs'!R59)&lt;4,"Missing input",E93*F93*G93*H93)</x:f>
        <x:v>170.46000000000004</x:v>
      </x:c>
      <x:c r="J93" s="12" t="n">
        <x:f>'Country Inputs'!U59</x:f>
        <x:v>70</x:v>
      </x:c>
      <x:c r="K93" s="12" t="n">
        <x:f>IF(ISNUMBER(I93),I93/J93,"Missing input")</x:f>
        <x:v>2.4351428571428575</x:v>
      </x:c>
      <x:c r="L93" s="12" t="n">
        <x:f>Assumptions!B9</x:f>
        <x:v>7</x:v>
      </x:c>
      <x:c r="M93" s="12" t="n">
        <x:f>IF(ISNUMBER(K93),K93/L93,"Missing input")</x:f>
        <x:v>0.34787755102040824</x:v>
      </x:c>
      <x:c r="N93" s="17" t="n">
        <x:f>Assumptions!B6</x:f>
        <x:v>6000</x:v>
      </x:c>
      <x:c r="O93" s="17" t="n">
        <x:f>Assumptions!B7</x:f>
        <x:v>1200</x:v>
      </x:c>
      <x:c r="P93" s="17" t="n">
        <x:f>Assumptions!B8</x:f>
        <x:v>24</x:v>
      </x:c>
      <x:c r="Q93" s="12" t="n">
        <x:f>IF(COUNT(Assumptions!B6:B8)&lt;3,"Missing price input",IF(ISNUMBER(M93),M93*N93+K93*O93+I93*P93,"Missing input"))</x:f>
        <x:v>9100.476734693879</x:v>
      </x:c>
      <x:c r="R93" s="15" t="n">
        <x:f>0</x:f>
        <x:v>0</x:v>
      </x:c>
      <x:c r="S93" s="15" t="n">
        <x:f>0</x:f>
        <x:v>0</x:v>
      </x:c>
      <x:c r="T93" s="15" t="n">
        <x:f>0</x:f>
        <x:v>0</x:v>
      </x:c>
      <x:c r="U93" s="15" t="n">
        <x:f>Assumptions!B10</x:f>
        <x:v>0.5</x:v>
      </x:c>
      <x:c r="V93" s="16" t="n">
        <x:f>IF(ISNUMBER(Q93),Q93*R93*S93*T93*U93,"Missing input")</x:f>
        <x:v>0</x:v>
      </x:c>
      <x:c r="W93" s="2"/>
      <x:c r="X93" s="2"/>
    </x:row>
    <x:row r="94" ht="23" customHeight="1">
      <x:c r="A94" s="2" t="str">
        <x:v>TGO</x:v>
      </x:c>
      <x:c r="B94" s="2" t="str">
        <x:v>Togo</x:v>
      </x:c>
      <x:c r="C94" s="2" t="str">
        <x:v>Africa</x:v>
      </x:c>
      <x:c r="D94" s="2" t="str">
        <x:v>Base</x:v>
      </x:c>
      <x:c r="E94" s="17" t="n">
        <x:f>'Country Inputs'!F59</x:f>
        <x:v>7576</x:v>
      </x:c>
      <x:c r="F94" s="18" t="n">
        <x:f>'Country Inputs'!M59</x:f>
        <x:v>1</x:v>
      </x:c>
      <x:c r="G94" s="18" t="n">
        <x:f>'Country Inputs'!P59</x:f>
        <x:v>0.65</x:v>
      </x:c>
      <x:c r="H94" s="18" t="n">
        <x:f>'Country Inputs'!S59</x:f>
        <x:v>0.12</x:v>
      </x:c>
      <x:c r="I94" s="12" t="n">
        <x:f>IF(COUNT('Country Inputs'!F59,'Country Inputs'!M59,'Country Inputs'!P59,'Country Inputs'!S59)&lt;4,"Missing input",E94*F94*G94*H94)</x:f>
        <x:v>590.928</x:v>
      </x:c>
      <x:c r="J94" s="12" t="n">
        <x:f>'Country Inputs'!U59</x:f>
        <x:v>70</x:v>
      </x:c>
      <x:c r="K94" s="12" t="n">
        <x:f>IF(ISNUMBER(I94),I94/J94,"Missing input")</x:f>
        <x:v>8.441828571428571</x:v>
      </x:c>
      <x:c r="L94" s="12" t="n">
        <x:f>Assumptions!C9</x:f>
        <x:v>7</x:v>
      </x:c>
      <x:c r="M94" s="12" t="n">
        <x:f>IF(ISNUMBER(K94),K94/L94,"Missing input")</x:f>
        <x:v>1.2059755102040817</x:v>
      </x:c>
      <x:c r="N94" s="17" t="n">
        <x:f>Assumptions!C6</x:f>
        <x:v>12000</x:v>
      </x:c>
      <x:c r="O94" s="17" t="n">
        <x:f>Assumptions!C7</x:f>
        <x:v>2400</x:v>
      </x:c>
      <x:c r="P94" s="17" t="n">
        <x:f>Assumptions!C8</x:f>
        <x:v>48</x:v>
      </x:c>
      <x:c r="Q94" s="12" t="n">
        <x:f>IF(COUNT(Assumptions!C6:C8)&lt;3,"Missing price input",IF(ISNUMBER(M94),M94*N94+K94*O94+I94*P94,"Missing input"))</x:f>
        <x:v>63096.638693877554</x:v>
      </x:c>
      <x:c r="R94" s="15" t="n">
        <x:f>0</x:f>
        <x:v>0</x:v>
      </x:c>
      <x:c r="S94" s="15" t="n">
        <x:f>0</x:f>
        <x:v>0</x:v>
      </x:c>
      <x:c r="T94" s="15" t="n">
        <x:f>0</x:f>
        <x:v>0</x:v>
      </x:c>
      <x:c r="U94" s="15" t="n">
        <x:f>Assumptions!C10</x:f>
        <x:v>0.5</x:v>
      </x:c>
      <x:c r="V94" s="16" t="n">
        <x:f>IF(ISNUMBER(Q94),Q94*R94*S94*T94*U94,"Missing input")</x:f>
        <x:v>0</x:v>
      </x:c>
      <x:c r="W94" s="2"/>
      <x:c r="X94" s="2"/>
    </x:row>
    <x:row r="95" ht="23" customHeight="1">
      <x:c r="A95" s="2" t="str">
        <x:v>TGO</x:v>
      </x:c>
      <x:c r="B95" s="2" t="str">
        <x:v>Togo</x:v>
      </x:c>
      <x:c r="C95" s="2" t="str">
        <x:v>Africa</x:v>
      </x:c>
      <x:c r="D95" s="2" t="str">
        <x:v>High</x:v>
      </x:c>
      <x:c r="E95" s="17" t="n">
        <x:f>'Country Inputs'!F59</x:f>
        <x:v>7576</x:v>
      </x:c>
      <x:c r="F95" s="18" t="n">
        <x:f>'Country Inputs'!N59</x:f>
        <x:v>1</x:v>
      </x:c>
      <x:c r="G95" s="18" t="n">
        <x:f>'Country Inputs'!Q59</x:f>
        <x:v>0.8</x:v>
      </x:c>
      <x:c r="H95" s="18" t="n">
        <x:f>'Country Inputs'!T59</x:f>
        <x:v>0.25</x:v>
      </x:c>
      <x:c r="I95" s="12" t="n">
        <x:f>IF(COUNT('Country Inputs'!F59,'Country Inputs'!N59,'Country Inputs'!Q59,'Country Inputs'!T59)&lt;4,"Missing input",E95*F95*G95*H95)</x:f>
        <x:v>1515.2</x:v>
      </x:c>
      <x:c r="J95" s="12" t="n">
        <x:f>'Country Inputs'!U59</x:f>
        <x:v>70</x:v>
      </x:c>
      <x:c r="K95" s="12" t="n">
        <x:f>IF(ISNUMBER(I95),I95/J95,"Missing input")</x:f>
        <x:v>21.645714285714288</x:v>
      </x:c>
      <x:c r="L95" s="12" t="n">
        <x:f>Assumptions!D9</x:f>
        <x:v>7</x:v>
      </x:c>
      <x:c r="M95" s="12" t="n">
        <x:f>IF(ISNUMBER(K95),K95/L95,"Missing input")</x:f>
        <x:v>3.092244897959184</x:v>
      </x:c>
      <x:c r="N95" s="17" t="n">
        <x:f>Assumptions!D6</x:f>
        <x:v>18000</x:v>
      </x:c>
      <x:c r="O95" s="17" t="n">
        <x:f>Assumptions!D7</x:f>
        <x:v>3600</x:v>
      </x:c>
      <x:c r="P95" s="17" t="n">
        <x:f>Assumptions!D8</x:f>
        <x:v>72</x:v>
      </x:c>
      <x:c r="Q95" s="12" t="n">
        <x:f>IF(COUNT(Assumptions!D6:D8)&lt;3,"Missing price input",IF(ISNUMBER(M95),M95*N95+K95*O95+I95*P95,"Missing input"))</x:f>
        <x:v>242679.37959183677</x:v>
      </x:c>
      <x:c r="R95" s="15" t="n">
        <x:f>0</x:f>
        <x:v>0</x:v>
      </x:c>
      <x:c r="S95" s="15" t="n">
        <x:f>0</x:f>
        <x:v>0</x:v>
      </x:c>
      <x:c r="T95" s="15" t="n">
        <x:f>0</x:f>
        <x:v>0</x:v>
      </x:c>
      <x:c r="U95" s="15" t="n">
        <x:f>Assumptions!D10</x:f>
        <x:v>0.5</x:v>
      </x:c>
      <x:c r="V95" s="16" t="n">
        <x:f>IF(ISNUMBER(Q95),Q95*R95*S95*T95*U95,"Missing input")</x:f>
        <x:v>0</x:v>
      </x:c>
      <x:c r="W95" s="2"/>
      <x:c r="X95" s="2"/>
    </x:row>
    <x:row r="96" ht="23" customHeight="1">
      <x:c r="A96" s="2" t="str">
        <x:v>TUN</x:v>
      </x:c>
      <x:c r="B96" s="2" t="str">
        <x:v>Tunisia</x:v>
      </x:c>
      <x:c r="C96" s="2" t="str">
        <x:v>Africa</x:v>
      </x:c>
      <x:c r="D96" s="2" t="str">
        <x:v>Low</x:v>
      </x:c>
      <x:c r="E96" s="17" t="n">
        <x:f>'Country Inputs'!F60</x:f>
        <x:v>114866</x:v>
      </x:c>
      <x:c r="F96" s="18" t="n">
        <x:f>'Country Inputs'!L60</x:f>
        <x:v>1</x:v>
      </x:c>
      <x:c r="G96" s="18" t="n">
        <x:f>'Country Inputs'!O60</x:f>
        <x:v>0.45</x:v>
      </x:c>
      <x:c r="H96" s="18" t="n">
        <x:f>'Country Inputs'!R60</x:f>
        <x:v>0.05</x:v>
      </x:c>
      <x:c r="I96" s="12" t="n">
        <x:f>IF(COUNT('Country Inputs'!F60,'Country Inputs'!L60,'Country Inputs'!O60,'Country Inputs'!R60)&lt;4,"Missing input",E96*F96*G96*H96)</x:f>
        <x:v>2584.4850000000006</x:v>
      </x:c>
      <x:c r="J96" s="12" t="n">
        <x:f>'Country Inputs'!U60</x:f>
        <x:v>70</x:v>
      </x:c>
      <x:c r="K96" s="12" t="n">
        <x:f>IF(ISNUMBER(I96),I96/J96,"Missing input")</x:f>
        <x:v>36.92121428571429</x:v>
      </x:c>
      <x:c r="L96" s="12" t="n">
        <x:f>Assumptions!B9</x:f>
        <x:v>7</x:v>
      </x:c>
      <x:c r="M96" s="12" t="n">
        <x:f>IF(ISNUMBER(K96),K96/L96,"Missing input")</x:f>
        <x:v>5.27445918367347</x:v>
      </x:c>
      <x:c r="N96" s="17" t="n">
        <x:f>Assumptions!B6</x:f>
        <x:v>6000</x:v>
      </x:c>
      <x:c r="O96" s="17" t="n">
        <x:f>Assumptions!B7</x:f>
        <x:v>1200</x:v>
      </x:c>
      <x:c r="P96" s="17" t="n">
        <x:f>Assumptions!B8</x:f>
        <x:v>24</x:v>
      </x:c>
      <x:c r="Q96" s="12" t="n">
        <x:f>IF(COUNT(Assumptions!B6:B8)&lt;3,"Missing price input",IF(ISNUMBER(M96),M96*N96+K96*O96+I96*P96,"Missing input"))</x:f>
        <x:v>137979.85224489798</x:v>
      </x:c>
      <x:c r="R96" s="15" t="n">
        <x:f>0</x:f>
        <x:v>0</x:v>
      </x:c>
      <x:c r="S96" s="15" t="n">
        <x:f>0</x:f>
        <x:v>0</x:v>
      </x:c>
      <x:c r="T96" s="15" t="n">
        <x:f>0</x:f>
        <x:v>0</x:v>
      </x:c>
      <x:c r="U96" s="15" t="n">
        <x:f>Assumptions!B10</x:f>
        <x:v>0.5</x:v>
      </x:c>
      <x:c r="V96" s="16" t="n">
        <x:f>IF(ISNUMBER(Q96),Q96*R96*S96*T96*U96,"Missing input")</x:f>
        <x:v>0</x:v>
      </x:c>
      <x:c r="W96" s="2"/>
      <x:c r="X96" s="2"/>
    </x:row>
    <x:row r="97" ht="23" customHeight="1">
      <x:c r="A97" s="2" t="str">
        <x:v>TUN</x:v>
      </x:c>
      <x:c r="B97" s="2" t="str">
        <x:v>Tunisia</x:v>
      </x:c>
      <x:c r="C97" s="2" t="str">
        <x:v>Africa</x:v>
      </x:c>
      <x:c r="D97" s="2" t="str">
        <x:v>Base</x:v>
      </x:c>
      <x:c r="E97" s="17" t="n">
        <x:f>'Country Inputs'!F60</x:f>
        <x:v>114866</x:v>
      </x:c>
      <x:c r="F97" s="18" t="n">
        <x:f>'Country Inputs'!M60</x:f>
        <x:v>1</x:v>
      </x:c>
      <x:c r="G97" s="18" t="n">
        <x:f>'Country Inputs'!P60</x:f>
        <x:v>0.65</x:v>
      </x:c>
      <x:c r="H97" s="18" t="n">
        <x:f>'Country Inputs'!S60</x:f>
        <x:v>0.12</x:v>
      </x:c>
      <x:c r="I97" s="12" t="n">
        <x:f>IF(COUNT('Country Inputs'!F60,'Country Inputs'!M60,'Country Inputs'!P60,'Country Inputs'!S60)&lt;4,"Missing input",E97*F97*G97*H97)</x:f>
        <x:v>8959.548</x:v>
      </x:c>
      <x:c r="J97" s="12" t="n">
        <x:f>'Country Inputs'!U60</x:f>
        <x:v>70</x:v>
      </x:c>
      <x:c r="K97" s="12" t="n">
        <x:f>IF(ISNUMBER(I97),I97/J97,"Missing input")</x:f>
        <x:v>127.99354285714287</x:v>
      </x:c>
      <x:c r="L97" s="12" t="n">
        <x:f>Assumptions!C9</x:f>
        <x:v>7</x:v>
      </x:c>
      <x:c r="M97" s="12" t="n">
        <x:f>IF(ISNUMBER(K97),K97/L97,"Missing input")</x:f>
        <x:v>18.284791836734694</x:v>
      </x:c>
      <x:c r="N97" s="17" t="n">
        <x:f>Assumptions!C6</x:f>
        <x:v>12000</x:v>
      </x:c>
      <x:c r="O97" s="17" t="n">
        <x:f>Assumptions!C7</x:f>
        <x:v>2400</x:v>
      </x:c>
      <x:c r="P97" s="17" t="n">
        <x:f>Assumptions!C8</x:f>
        <x:v>48</x:v>
      </x:c>
      <x:c r="Q97" s="12" t="n">
        <x:f>IF(COUNT(Assumptions!C6:C8)&lt;3,"Missing price input",IF(ISNUMBER(M97),M97*N97+K97*O97+I97*P97,"Missing input"))</x:f>
        <x:v>956660.3088979592</x:v>
      </x:c>
      <x:c r="R97" s="15" t="n">
        <x:f>0</x:f>
        <x:v>0</x:v>
      </x:c>
      <x:c r="S97" s="15" t="n">
        <x:f>0</x:f>
        <x:v>0</x:v>
      </x:c>
      <x:c r="T97" s="15" t="n">
        <x:f>0</x:f>
        <x:v>0</x:v>
      </x:c>
      <x:c r="U97" s="15" t="n">
        <x:f>Assumptions!C10</x:f>
        <x:v>0.5</x:v>
      </x:c>
      <x:c r="V97" s="16" t="n">
        <x:f>IF(ISNUMBER(Q97),Q97*R97*S97*T97*U97,"Missing input")</x:f>
        <x:v>0</x:v>
      </x:c>
      <x:c r="W97" s="2"/>
      <x:c r="X97" s="2"/>
    </x:row>
    <x:row r="98" ht="23" customHeight="1">
      <x:c r="A98" s="2" t="str">
        <x:v>TUN</x:v>
      </x:c>
      <x:c r="B98" s="2" t="str">
        <x:v>Tunisia</x:v>
      </x:c>
      <x:c r="C98" s="2" t="str">
        <x:v>Africa</x:v>
      </x:c>
      <x:c r="D98" s="2" t="str">
        <x:v>High</x:v>
      </x:c>
      <x:c r="E98" s="17" t="n">
        <x:f>'Country Inputs'!F60</x:f>
        <x:v>114866</x:v>
      </x:c>
      <x:c r="F98" s="18" t="n">
        <x:f>'Country Inputs'!N60</x:f>
        <x:v>1</x:v>
      </x:c>
      <x:c r="G98" s="18" t="n">
        <x:f>'Country Inputs'!Q60</x:f>
        <x:v>0.8</x:v>
      </x:c>
      <x:c r="H98" s="18" t="n">
        <x:f>'Country Inputs'!T60</x:f>
        <x:v>0.25</x:v>
      </x:c>
      <x:c r="I98" s="12" t="n">
        <x:f>IF(COUNT('Country Inputs'!F60,'Country Inputs'!N60,'Country Inputs'!Q60,'Country Inputs'!T60)&lt;4,"Missing input",E98*F98*G98*H98)</x:f>
        <x:v>22973.2</x:v>
      </x:c>
      <x:c r="J98" s="12" t="n">
        <x:f>'Country Inputs'!U60</x:f>
        <x:v>70</x:v>
      </x:c>
      <x:c r="K98" s="12" t="n">
        <x:f>IF(ISNUMBER(I98),I98/J98,"Missing input")</x:f>
        <x:v>328.18857142857144</x:v>
      </x:c>
      <x:c r="L98" s="12" t="n">
        <x:f>Assumptions!D9</x:f>
        <x:v>7</x:v>
      </x:c>
      <x:c r="M98" s="12" t="n">
        <x:f>IF(ISNUMBER(K98),K98/L98,"Missing input")</x:f>
        <x:v>46.884081632653064</x:v>
      </x:c>
      <x:c r="N98" s="17" t="n">
        <x:f>Assumptions!D6</x:f>
        <x:v>18000</x:v>
      </x:c>
      <x:c r="O98" s="17" t="n">
        <x:f>Assumptions!D7</x:f>
        <x:v>3600</x:v>
      </x:c>
      <x:c r="P98" s="17" t="n">
        <x:f>Assumptions!D8</x:f>
        <x:v>72</x:v>
      </x:c>
      <x:c r="Q98" s="12" t="n">
        <x:f>IF(COUNT(Assumptions!D6:D8)&lt;3,"Missing price input",IF(ISNUMBER(M98),M98*N98+K98*O98+I98*P98,"Missing input"))</x:f>
        <x:v>3679462.7265306124</x:v>
      </x:c>
      <x:c r="R98" s="15" t="n">
        <x:f>0</x:f>
        <x:v>0</x:v>
      </x:c>
      <x:c r="S98" s="15" t="n">
        <x:f>0</x:f>
        <x:v>0</x:v>
      </x:c>
      <x:c r="T98" s="15" t="n">
        <x:f>0</x:f>
        <x:v>0</x:v>
      </x:c>
      <x:c r="U98" s="15" t="n">
        <x:f>Assumptions!D10</x:f>
        <x:v>0.5</x:v>
      </x:c>
      <x:c r="V98" s="16" t="n">
        <x:f>IF(ISNUMBER(Q98),Q98*R98*S98*T98*U98,"Missing input")</x:f>
        <x:v>0</x:v>
      </x:c>
      <x:c r="W98" s="2"/>
      <x:c r="X98" s="2"/>
    </x:row>
    <x:row r="99" ht="23" customHeight="1">
      <x:c r="A99" s="2" t="str">
        <x:v>ZMB</x:v>
      </x:c>
      <x:c r="B99" s="2" t="str">
        <x:v>Zambia</x:v>
      </x:c>
      <x:c r="C99" s="2" t="str">
        <x:v>Africa</x:v>
      </x:c>
      <x:c r="D99" s="2" t="str">
        <x:v>Low</x:v>
      </x:c>
      <x:c r="E99" s="17" t="n">
        <x:f>'Country Inputs'!F64</x:f>
        <x:v>30213</x:v>
      </x:c>
      <x:c r="F99" s="18" t="n">
        <x:f>'Country Inputs'!L64</x:f>
        <x:v>1</x:v>
      </x:c>
      <x:c r="G99" s="18" t="n">
        <x:f>'Country Inputs'!O64</x:f>
        <x:v>0.45</x:v>
      </x:c>
      <x:c r="H99" s="18" t="n">
        <x:f>'Country Inputs'!R64</x:f>
        <x:v>0.05</x:v>
      </x:c>
      <x:c r="I99" s="12" t="n">
        <x:f>IF(COUNT('Country Inputs'!F64,'Country Inputs'!L64,'Country Inputs'!O64,'Country Inputs'!R64)&lt;4,"Missing input",E99*F99*G99*H99)</x:f>
        <x:v>679.7925</x:v>
      </x:c>
      <x:c r="J99" s="12" t="n">
        <x:f>'Country Inputs'!U64</x:f>
        <x:v>70</x:v>
      </x:c>
      <x:c r="K99" s="12" t="n">
        <x:f>IF(ISNUMBER(I99),I99/J99,"Missing input")</x:f>
        <x:v>9.711321428571429</x:v>
      </x:c>
      <x:c r="L99" s="12" t="n">
        <x:f>Assumptions!B9</x:f>
        <x:v>7</x:v>
      </x:c>
      <x:c r="M99" s="12" t="n">
        <x:f>IF(ISNUMBER(K99),K99/L99,"Missing input")</x:f>
        <x:v>1.3873316326530614</x:v>
      </x:c>
      <x:c r="N99" s="17" t="n">
        <x:f>Assumptions!B6</x:f>
        <x:v>6000</x:v>
      </x:c>
      <x:c r="O99" s="17" t="n">
        <x:f>Assumptions!B7</x:f>
        <x:v>1200</x:v>
      </x:c>
      <x:c r="P99" s="17" t="n">
        <x:f>Assumptions!B8</x:f>
        <x:v>24</x:v>
      </x:c>
      <x:c r="Q99" s="12" t="n">
        <x:f>IF(COUNT(Assumptions!B6:B8)&lt;3,"Missing price input",IF(ISNUMBER(M99),M99*N99+K99*O99+I99*P99,"Missing input"))</x:f>
        <x:v>36292.59551020409</x:v>
      </x:c>
      <x:c r="R99" s="15" t="n">
        <x:f>0</x:f>
        <x:v>0</x:v>
      </x:c>
      <x:c r="S99" s="15" t="n">
        <x:f>0</x:f>
        <x:v>0</x:v>
      </x:c>
      <x:c r="T99" s="15" t="n">
        <x:f>0</x:f>
        <x:v>0</x:v>
      </x:c>
      <x:c r="U99" s="15" t="n">
        <x:f>Assumptions!B10</x:f>
        <x:v>0.5</x:v>
      </x:c>
      <x:c r="V99" s="16" t="n">
        <x:f>IF(ISNUMBER(Q99),Q99*R99*S99*T99*U99,"Missing input")</x:f>
        <x:v>0</x:v>
      </x:c>
      <x:c r="W99" s="2"/>
      <x:c r="X99" s="2"/>
    </x:row>
    <x:row r="100" ht="23" customHeight="1">
      <x:c r="A100" s="2" t="str">
        <x:v>ZMB</x:v>
      </x:c>
      <x:c r="B100" s="2" t="str">
        <x:v>Zambia</x:v>
      </x:c>
      <x:c r="C100" s="2" t="str">
        <x:v>Africa</x:v>
      </x:c>
      <x:c r="D100" s="2" t="str">
        <x:v>Base</x:v>
      </x:c>
      <x:c r="E100" s="17" t="n">
        <x:f>'Country Inputs'!F64</x:f>
        <x:v>30213</x:v>
      </x:c>
      <x:c r="F100" s="18" t="n">
        <x:f>'Country Inputs'!M64</x:f>
        <x:v>1</x:v>
      </x:c>
      <x:c r="G100" s="18" t="n">
        <x:f>'Country Inputs'!P64</x:f>
        <x:v>0.65</x:v>
      </x:c>
      <x:c r="H100" s="18" t="n">
        <x:f>'Country Inputs'!S64</x:f>
        <x:v>0.12</x:v>
      </x:c>
      <x:c r="I100" s="12" t="n">
        <x:f>IF(COUNT('Country Inputs'!F64,'Country Inputs'!M64,'Country Inputs'!P64,'Country Inputs'!S64)&lt;4,"Missing input",E100*F100*G100*H100)</x:f>
        <x:v>2356.614</x:v>
      </x:c>
      <x:c r="J100" s="12" t="n">
        <x:f>'Country Inputs'!U64</x:f>
        <x:v>70</x:v>
      </x:c>
      <x:c r="K100" s="12" t="n">
        <x:f>IF(ISNUMBER(I100),I100/J100,"Missing input")</x:f>
        <x:v>33.66591428571429</x:v>
      </x:c>
      <x:c r="L100" s="12" t="n">
        <x:f>Assumptions!C9</x:f>
        <x:v>7</x:v>
      </x:c>
      <x:c r="M100" s="12" t="n">
        <x:f>IF(ISNUMBER(K100),K100/L100,"Missing input")</x:f>
        <x:v>4.809416326530612</x:v>
      </x:c>
      <x:c r="N100" s="17" t="n">
        <x:f>Assumptions!C6</x:f>
        <x:v>12000</x:v>
      </x:c>
      <x:c r="O100" s="17" t="n">
        <x:f>Assumptions!C7</x:f>
        <x:v>2400</x:v>
      </x:c>
      <x:c r="P100" s="17" t="n">
        <x:f>Assumptions!C8</x:f>
        <x:v>48</x:v>
      </x:c>
      <x:c r="Q100" s="12" t="n">
        <x:f>IF(COUNT(Assumptions!C6:C8)&lt;3,"Missing price input",IF(ISNUMBER(M100),M100*N100+K100*O100+I100*P100,"Missing input"))</x:f>
        <x:v>251628.66220408163</x:v>
      </x:c>
      <x:c r="R100" s="15" t="n">
        <x:f>0</x:f>
        <x:v>0</x:v>
      </x:c>
      <x:c r="S100" s="15" t="n">
        <x:f>0</x:f>
        <x:v>0</x:v>
      </x:c>
      <x:c r="T100" s="15" t="n">
        <x:f>0</x:f>
        <x:v>0</x:v>
      </x:c>
      <x:c r="U100" s="15" t="n">
        <x:f>Assumptions!C10</x:f>
        <x:v>0.5</x:v>
      </x:c>
      <x:c r="V100" s="16" t="n">
        <x:f>IF(ISNUMBER(Q100),Q100*R100*S100*T100*U100,"Missing input")</x:f>
        <x:v>0</x:v>
      </x:c>
      <x:c r="W100" s="2"/>
      <x:c r="X100" s="2"/>
    </x:row>
    <x:row r="101" ht="23" customHeight="1">
      <x:c r="A101" s="2" t="str">
        <x:v>ZMB</x:v>
      </x:c>
      <x:c r="B101" s="2" t="str">
        <x:v>Zambia</x:v>
      </x:c>
      <x:c r="C101" s="2" t="str">
        <x:v>Africa</x:v>
      </x:c>
      <x:c r="D101" s="2" t="str">
        <x:v>High</x:v>
      </x:c>
      <x:c r="E101" s="17" t="n">
        <x:f>'Country Inputs'!F64</x:f>
        <x:v>30213</x:v>
      </x:c>
      <x:c r="F101" s="18" t="n">
        <x:f>'Country Inputs'!N64</x:f>
        <x:v>1</x:v>
      </x:c>
      <x:c r="G101" s="18" t="n">
        <x:f>'Country Inputs'!Q64</x:f>
        <x:v>0.8</x:v>
      </x:c>
      <x:c r="H101" s="18" t="n">
        <x:f>'Country Inputs'!T64</x:f>
        <x:v>0.25</x:v>
      </x:c>
      <x:c r="I101" s="12" t="n">
        <x:f>IF(COUNT('Country Inputs'!F64,'Country Inputs'!N64,'Country Inputs'!Q64,'Country Inputs'!T64)&lt;4,"Missing input",E101*F101*G101*H101)</x:f>
        <x:v>6042.6</x:v>
      </x:c>
      <x:c r="J101" s="12" t="n">
        <x:f>'Country Inputs'!U64</x:f>
        <x:v>70</x:v>
      </x:c>
      <x:c r="K101" s="12" t="n">
        <x:f>IF(ISNUMBER(I101),I101/J101,"Missing input")</x:f>
        <x:v>86.32285714285715</x:v>
      </x:c>
      <x:c r="L101" s="12" t="n">
        <x:f>Assumptions!D9</x:f>
        <x:v>7</x:v>
      </x:c>
      <x:c r="M101" s="12" t="n">
        <x:f>IF(ISNUMBER(K101),K101/L101,"Missing input")</x:f>
        <x:v>12.331836734693878</x:v>
      </x:c>
      <x:c r="N101" s="17" t="n">
        <x:f>Assumptions!D6</x:f>
        <x:v>18000</x:v>
      </x:c>
      <x:c r="O101" s="17" t="n">
        <x:f>Assumptions!D7</x:f>
        <x:v>3600</x:v>
      </x:c>
      <x:c r="P101" s="17" t="n">
        <x:f>Assumptions!D8</x:f>
        <x:v>72</x:v>
      </x:c>
      <x:c r="Q101" s="12" t="n">
        <x:f>IF(COUNT(Assumptions!D6:D8)&lt;3,"Missing price input",IF(ISNUMBER(M101),M101*N101+K101*O101+I101*P101,"Missing input"))</x:f>
        <x:v>967802.5469387756</x:v>
      </x:c>
      <x:c r="R101" s="15" t="n">
        <x:f>0</x:f>
        <x:v>0</x:v>
      </x:c>
      <x:c r="S101" s="15" t="n">
        <x:f>0</x:f>
        <x:v>0</x:v>
      </x:c>
      <x:c r="T101" s="15" t="n">
        <x:f>0</x:f>
        <x:v>0</x:v>
      </x:c>
      <x:c r="U101" s="15" t="n">
        <x:f>Assumptions!D10</x:f>
        <x:v>0.5</x:v>
      </x:c>
      <x:c r="V101" s="16" t="n">
        <x:f>IF(ISNUMBER(Q101),Q101*R101*S101*T101*U101,"Missing input")</x:f>
        <x:v>0</x:v>
      </x:c>
      <x:c r="W101" s="2"/>
      <x:c r="X101" s="2"/>
    </x:row>
    <x:row r="102" ht="23" customHeight="1">
      <x:c r="A102" s="2" t="str">
        <x:v>ZWE</x:v>
      </x:c>
      <x:c r="B102" s="2" t="str">
        <x:v>Zimbabwe</x:v>
      </x:c>
      <x:c r="C102" s="2" t="str">
        <x:v>Africa</x:v>
      </x:c>
      <x:c r="D102" s="2" t="str">
        <x:v>Low</x:v>
      </x:c>
      <x:c r="E102" s="17" t="n">
        <x:f>'Country Inputs'!F65</x:f>
        <x:v>7177</x:v>
      </x:c>
      <x:c r="F102" s="18" t="n">
        <x:f>'Country Inputs'!L65</x:f>
        <x:v>1</x:v>
      </x:c>
      <x:c r="G102" s="18" t="n">
        <x:f>'Country Inputs'!O65</x:f>
        <x:v>0.45</x:v>
      </x:c>
      <x:c r="H102" s="18" t="n">
        <x:f>'Country Inputs'!R65</x:f>
        <x:v>0.05</x:v>
      </x:c>
      <x:c r="I102" s="12" t="n">
        <x:f>IF(COUNT('Country Inputs'!F65,'Country Inputs'!L65,'Country Inputs'!O65,'Country Inputs'!R65)&lt;4,"Missing input",E102*F102*G102*H102)</x:f>
        <x:v>161.48250000000002</x:v>
      </x:c>
      <x:c r="J102" s="12" t="n">
        <x:f>'Country Inputs'!U65</x:f>
        <x:v>70</x:v>
      </x:c>
      <x:c r="K102" s="12" t="n">
        <x:f>IF(ISNUMBER(I102),I102/J102,"Missing input")</x:f>
        <x:v>2.3068928571428575</x:v>
      </x:c>
      <x:c r="L102" s="12" t="n">
        <x:f>Assumptions!B9</x:f>
        <x:v>7</x:v>
      </x:c>
      <x:c r="M102" s="12" t="n">
        <x:f>IF(ISNUMBER(K102),K102/L102,"Missing input")</x:f>
        <x:v>0.32955612244897964</x:v>
      </x:c>
      <x:c r="N102" s="17" t="n">
        <x:f>Assumptions!B6</x:f>
        <x:v>6000</x:v>
      </x:c>
      <x:c r="O102" s="17" t="n">
        <x:f>Assumptions!B7</x:f>
        <x:v>1200</x:v>
      </x:c>
      <x:c r="P102" s="17" t="n">
        <x:f>Assumptions!B8</x:f>
        <x:v>24</x:v>
      </x:c>
      <x:c r="Q102" s="12" t="n">
        <x:f>IF(COUNT(Assumptions!B6:B8)&lt;3,"Missing price input",IF(ISNUMBER(M102),M102*N102+K102*O102+I102*P102,"Missing input"))</x:f>
        <x:v>8621.188163265308</x:v>
      </x:c>
      <x:c r="R102" s="15" t="n">
        <x:f>0</x:f>
        <x:v>0</x:v>
      </x:c>
      <x:c r="S102" s="15" t="n">
        <x:f>0</x:f>
        <x:v>0</x:v>
      </x:c>
      <x:c r="T102" s="15" t="n">
        <x:f>0</x:f>
        <x:v>0</x:v>
      </x:c>
      <x:c r="U102" s="15" t="n">
        <x:f>Assumptions!B10</x:f>
        <x:v>0.5</x:v>
      </x:c>
      <x:c r="V102" s="16" t="n">
        <x:f>IF(ISNUMBER(Q102),Q102*R102*S102*T102*U102,"Missing input")</x:f>
        <x:v>0</x:v>
      </x:c>
      <x:c r="W102" s="2"/>
      <x:c r="X102" s="2"/>
    </x:row>
    <x:row r="103" ht="23" customHeight="1">
      <x:c r="A103" s="2" t="str">
        <x:v>ZWE</x:v>
      </x:c>
      <x:c r="B103" s="2" t="str">
        <x:v>Zimbabwe</x:v>
      </x:c>
      <x:c r="C103" s="2" t="str">
        <x:v>Africa</x:v>
      </x:c>
      <x:c r="D103" s="2" t="str">
        <x:v>Base</x:v>
      </x:c>
      <x:c r="E103" s="17" t="n">
        <x:f>'Country Inputs'!F65</x:f>
        <x:v>7177</x:v>
      </x:c>
      <x:c r="F103" s="18" t="n">
        <x:f>'Country Inputs'!M65</x:f>
        <x:v>1</x:v>
      </x:c>
      <x:c r="G103" s="18" t="n">
        <x:f>'Country Inputs'!P65</x:f>
        <x:v>0.65</x:v>
      </x:c>
      <x:c r="H103" s="18" t="n">
        <x:f>'Country Inputs'!S65</x:f>
        <x:v>0.12</x:v>
      </x:c>
      <x:c r="I103" s="12" t="n">
        <x:f>IF(COUNT('Country Inputs'!F65,'Country Inputs'!M65,'Country Inputs'!P65,'Country Inputs'!S65)&lt;4,"Missing input",E103*F103*G103*H103)</x:f>
        <x:v>559.806</x:v>
      </x:c>
      <x:c r="J103" s="12" t="n">
        <x:f>'Country Inputs'!U65</x:f>
        <x:v>70</x:v>
      </x:c>
      <x:c r="K103" s="12" t="n">
        <x:f>IF(ISNUMBER(I103),I103/J103,"Missing input")</x:f>
        <x:v>7.997228571428572</x:v>
      </x:c>
      <x:c r="L103" s="12" t="n">
        <x:f>Assumptions!C9</x:f>
        <x:v>7</x:v>
      </x:c>
      <x:c r="M103" s="12" t="n">
        <x:f>IF(ISNUMBER(K103),K103/L103,"Missing input")</x:f>
        <x:v>1.142461224489796</x:v>
      </x:c>
      <x:c r="N103" s="17" t="n">
        <x:f>Assumptions!C6</x:f>
        <x:v>12000</x:v>
      </x:c>
      <x:c r="O103" s="17" t="n">
        <x:f>Assumptions!C7</x:f>
        <x:v>2400</x:v>
      </x:c>
      <x:c r="P103" s="17" t="n">
        <x:f>Assumptions!C8</x:f>
        <x:v>48</x:v>
      </x:c>
      <x:c r="Q103" s="12" t="n">
        <x:f>IF(COUNT(Assumptions!C6:C8)&lt;3,"Missing price input",IF(ISNUMBER(M103),M103*N103+K103*O103+I103*P103,"Missing input"))</x:f>
        <x:v>59773.57126530613</x:v>
      </x:c>
      <x:c r="R103" s="15" t="n">
        <x:f>0</x:f>
        <x:v>0</x:v>
      </x:c>
      <x:c r="S103" s="15" t="n">
        <x:f>0</x:f>
        <x:v>0</x:v>
      </x:c>
      <x:c r="T103" s="15" t="n">
        <x:f>0</x:f>
        <x:v>0</x:v>
      </x:c>
      <x:c r="U103" s="15" t="n">
        <x:f>Assumptions!C10</x:f>
        <x:v>0.5</x:v>
      </x:c>
      <x:c r="V103" s="16" t="n">
        <x:f>IF(ISNUMBER(Q103),Q103*R103*S103*T103*U103,"Missing input")</x:f>
        <x:v>0</x:v>
      </x:c>
      <x:c r="W103" s="2"/>
      <x:c r="X103" s="2"/>
    </x:row>
    <x:row r="104" ht="23" customHeight="1">
      <x:c r="A104" s="2" t="str">
        <x:v>ZWE</x:v>
      </x:c>
      <x:c r="B104" s="2" t="str">
        <x:v>Zimbabwe</x:v>
      </x:c>
      <x:c r="C104" s="2" t="str">
        <x:v>Africa</x:v>
      </x:c>
      <x:c r="D104" s="2" t="str">
        <x:v>High</x:v>
      </x:c>
      <x:c r="E104" s="17" t="n">
        <x:f>'Country Inputs'!F65</x:f>
        <x:v>7177</x:v>
      </x:c>
      <x:c r="F104" s="18" t="n">
        <x:f>'Country Inputs'!N65</x:f>
        <x:v>1</x:v>
      </x:c>
      <x:c r="G104" s="18" t="n">
        <x:f>'Country Inputs'!Q65</x:f>
        <x:v>0.8</x:v>
      </x:c>
      <x:c r="H104" s="18" t="n">
        <x:f>'Country Inputs'!T65</x:f>
        <x:v>0.25</x:v>
      </x:c>
      <x:c r="I104" s="12" t="n">
        <x:f>IF(COUNT('Country Inputs'!F65,'Country Inputs'!N65,'Country Inputs'!Q65,'Country Inputs'!T65)&lt;4,"Missing input",E104*F104*G104*H104)</x:f>
        <x:v>1435.4</x:v>
      </x:c>
      <x:c r="J104" s="12" t="n">
        <x:f>'Country Inputs'!U65</x:f>
        <x:v>70</x:v>
      </x:c>
      <x:c r="K104" s="12" t="n">
        <x:f>IF(ISNUMBER(I104),I104/J104,"Missing input")</x:f>
        <x:v>20.505714285714287</x:v>
      </x:c>
      <x:c r="L104" s="12" t="n">
        <x:f>Assumptions!D9</x:f>
        <x:v>7</x:v>
      </x:c>
      <x:c r="M104" s="12" t="n">
        <x:f>IF(ISNUMBER(K104),K104/L104,"Missing input")</x:f>
        <x:v>2.929387755102041</x:v>
      </x:c>
      <x:c r="N104" s="17" t="n">
        <x:f>Assumptions!D6</x:f>
        <x:v>18000</x:v>
      </x:c>
      <x:c r="O104" s="17" t="n">
        <x:f>Assumptions!D7</x:f>
        <x:v>3600</x:v>
      </x:c>
      <x:c r="P104" s="17" t="n">
        <x:f>Assumptions!D8</x:f>
        <x:v>72</x:v>
      </x:c>
      <x:c r="Q104" s="12" t="n">
        <x:f>IF(COUNT(Assumptions!D6:D8)&lt;3,"Missing price input",IF(ISNUMBER(M104),M104*N104+K104*O104+I104*P104,"Missing input"))</x:f>
        <x:v>229898.35102040815</x:v>
      </x:c>
      <x:c r="R104" s="15" t="n">
        <x:f>0</x:f>
        <x:v>0</x:v>
      </x:c>
      <x:c r="S104" s="15" t="n">
        <x:f>0</x:f>
        <x:v>0</x:v>
      </x:c>
      <x:c r="T104" s="15" t="n">
        <x:f>0</x:f>
        <x:v>0</x:v>
      </x:c>
      <x:c r="U104" s="15" t="n">
        <x:f>Assumptions!D10</x:f>
        <x:v>0.5</x:v>
      </x:c>
      <x:c r="V104" s="16" t="n">
        <x:f>IF(ISNUMBER(Q104),Q104*R104*S104*T104*U104,"Missing input")</x:f>
        <x:v>0</x:v>
      </x:c>
      <x:c r="W104" s="2"/>
      <x:c r="X104" s="2"/>
    </x:row>
    <x:row r="105" ht="23" customHeight="1">
      <x:c r="A105" s="2" t="str">
        <x:v>AUS</x:v>
      </x:c>
      <x:c r="B105" s="2" t="str">
        <x:v>Australia</x:v>
      </x:c>
      <x:c r="C105" s="2" t="str">
        <x:v>Australia</x:v>
      </x:c>
      <x:c r="D105" s="2" t="str">
        <x:v>Low</x:v>
      </x:c>
      <x:c r="E105" s="17" t="n">
        <x:f>'Country Inputs'!F66</x:f>
        <x:v>340662</x:v>
      </x:c>
      <x:c r="F105" s="18" t="n">
        <x:f>'Country Inputs'!L66</x:f>
        <x:v>1</x:v>
      </x:c>
      <x:c r="G105" s="18" t="n">
        <x:f>'Country Inputs'!O66</x:f>
        <x:v>0.35</x:v>
      </x:c>
      <x:c r="H105" s="18" t="n">
        <x:f>'Country Inputs'!R66</x:f>
        <x:v>0.15</x:v>
      </x:c>
      <x:c r="I105" s="12" t="n">
        <x:f>IF(COUNT('Country Inputs'!F66,'Country Inputs'!L66,'Country Inputs'!O66,'Country Inputs'!R66)&lt;4,"Missing input",E105*F105*G105*H105)</x:f>
        <x:v>17884.754999999997</x:v>
      </x:c>
      <x:c r="J105" s="12" t="n">
        <x:f>'Country Inputs'!U66</x:f>
        <x:v>85</x:v>
      </x:c>
      <x:c r="K105" s="12" t="n">
        <x:f>IF(ISNUMBER(I105),I105/J105,"Missing input")</x:f>
        <x:v>210.40888235294113</x:v>
      </x:c>
      <x:c r="L105" s="12" t="n">
        <x:f>Assumptions!B9</x:f>
        <x:v>7</x:v>
      </x:c>
      <x:c r="M105" s="12" t="n">
        <x:f>IF(ISNUMBER(K105),K105/L105,"Missing input")</x:f>
        <x:v>30.058411764705877</x:v>
      </x:c>
      <x:c r="N105" s="17" t="n">
        <x:f>Assumptions!B6</x:f>
        <x:v>6000</x:v>
      </x:c>
      <x:c r="O105" s="17" t="n">
        <x:f>Assumptions!B7</x:f>
        <x:v>1200</x:v>
      </x:c>
      <x:c r="P105" s="17" t="n">
        <x:f>Assumptions!B8</x:f>
        <x:v>24</x:v>
      </x:c>
      <x:c r="Q105" s="12" t="n">
        <x:f>IF(COUNT(Assumptions!B6:B8)&lt;3,"Missing price input",IF(ISNUMBER(M105),M105*N105+K105*O105+I105*P105,"Missing input"))</x:f>
        <x:v>862075.2494117646</x:v>
      </x:c>
      <x:c r="R105" s="15" t="n">
        <x:f>Assumptions!B11</x:f>
        <x:v>0.05</x:v>
      </x:c>
      <x:c r="S105" s="15" t="n">
        <x:f>Assumptions!B12</x:f>
        <x:v>0.6</x:v>
      </x:c>
      <x:c r="T105" s="15" t="n">
        <x:f>Assumptions!B13</x:f>
        <x:v>0.4</x:v>
      </x:c>
      <x:c r="U105" s="15" t="n">
        <x:f>Assumptions!B10</x:f>
        <x:v>0.5</x:v>
      </x:c>
      <x:c r="V105" s="16" t="n">
        <x:f>IF(ISNUMBER(Q105),Q105*R105*S105*T105*U105,"Missing input")</x:f>
        <x:v>5172.451496470589</x:v>
      </x:c>
      <x:c r="W105" s="2"/>
      <x:c r="X105" s="2"/>
    </x:row>
    <x:row r="106" ht="23" customHeight="1">
      <x:c r="A106" s="2" t="str">
        <x:v>AUS</x:v>
      </x:c>
      <x:c r="B106" s="2" t="str">
        <x:v>Australia</x:v>
      </x:c>
      <x:c r="C106" s="2" t="str">
        <x:v>Australia</x:v>
      </x:c>
      <x:c r="D106" s="2" t="str">
        <x:v>Base</x:v>
      </x:c>
      <x:c r="E106" s="17" t="n">
        <x:f>'Country Inputs'!F66</x:f>
        <x:v>340662</x:v>
      </x:c>
      <x:c r="F106" s="18" t="n">
        <x:f>'Country Inputs'!M66</x:f>
        <x:v>1</x:v>
      </x:c>
      <x:c r="G106" s="18" t="n">
        <x:f>'Country Inputs'!P66</x:f>
        <x:v>0.5</x:v>
      </x:c>
      <x:c r="H106" s="18" t="n">
        <x:f>'Country Inputs'!S66</x:f>
        <x:v>0.25</x:v>
      </x:c>
      <x:c r="I106" s="12" t="n">
        <x:f>IF(COUNT('Country Inputs'!F66,'Country Inputs'!M66,'Country Inputs'!P66,'Country Inputs'!S66)&lt;4,"Missing input",E106*F106*G106*H106)</x:f>
        <x:v>42582.75</x:v>
      </x:c>
      <x:c r="J106" s="12" t="n">
        <x:f>'Country Inputs'!U66</x:f>
        <x:v>85</x:v>
      </x:c>
      <x:c r="K106" s="12" t="n">
        <x:f>IF(ISNUMBER(I106),I106/J106,"Missing input")</x:f>
        <x:v>500.97352941176473</x:v>
      </x:c>
      <x:c r="L106" s="12" t="n">
        <x:f>Assumptions!C9</x:f>
        <x:v>7</x:v>
      </x:c>
      <x:c r="M106" s="12" t="n">
        <x:f>IF(ISNUMBER(K106),K106/L106,"Missing input")</x:f>
        <x:v>71.56764705882354</x:v>
      </x:c>
      <x:c r="N106" s="17" t="n">
        <x:f>Assumptions!C6</x:f>
        <x:v>12000</x:v>
      </x:c>
      <x:c r="O106" s="17" t="n">
        <x:f>Assumptions!C7</x:f>
        <x:v>2400</x:v>
      </x:c>
      <x:c r="P106" s="17" t="n">
        <x:f>Assumptions!C8</x:f>
        <x:v>48</x:v>
      </x:c>
      <x:c r="Q106" s="12" t="n">
        <x:f>IF(COUNT(Assumptions!C6:C8)&lt;3,"Missing price input",IF(ISNUMBER(M106),M106*N106+K106*O106+I106*P106,"Missing input"))</x:f>
        <x:v>4105120.235294118</x:v>
      </x:c>
      <x:c r="R106" s="15" t="n">
        <x:f>Assumptions!C11</x:f>
        <x:v>0.15</x:v>
      </x:c>
      <x:c r="S106" s="15" t="n">
        <x:f>Assumptions!C12</x:f>
        <x:v>0.8</x:v>
      </x:c>
      <x:c r="T106" s="15" t="n">
        <x:f>Assumptions!C13</x:f>
        <x:v>0.6</x:v>
      </x:c>
      <x:c r="U106" s="15" t="n">
        <x:f>Assumptions!C10</x:f>
        <x:v>0.5</x:v>
      </x:c>
      <x:c r="V106" s="16" t="n">
        <x:f>IF(ISNUMBER(Q106),Q106*R106*S106*T106*U106,"Missing input")</x:f>
        <x:v>147784.32847058823</x:v>
      </x:c>
      <x:c r="W106" s="2"/>
      <x:c r="X106" s="2"/>
    </x:row>
    <x:row r="107" ht="23" customHeight="1">
      <x:c r="A107" s="2" t="str">
        <x:v>AUS</x:v>
      </x:c>
      <x:c r="B107" s="2" t="str">
        <x:v>Australia</x:v>
      </x:c>
      <x:c r="C107" s="2" t="str">
        <x:v>Australia</x:v>
      </x:c>
      <x:c r="D107" s="2" t="str">
        <x:v>High</x:v>
      </x:c>
      <x:c r="E107" s="17" t="n">
        <x:f>'Country Inputs'!F66</x:f>
        <x:v>340662</x:v>
      </x:c>
      <x:c r="F107" s="18" t="n">
        <x:f>'Country Inputs'!N66</x:f>
        <x:v>1</x:v>
      </x:c>
      <x:c r="G107" s="18" t="n">
        <x:f>'Country Inputs'!Q66</x:f>
        <x:v>0.65</x:v>
      </x:c>
      <x:c r="H107" s="18" t="n">
        <x:f>'Country Inputs'!T66</x:f>
        <x:v>0.4</x:v>
      </x:c>
      <x:c r="I107" s="12" t="n">
        <x:f>IF(COUNT('Country Inputs'!F66,'Country Inputs'!N66,'Country Inputs'!Q66,'Country Inputs'!T66)&lt;4,"Missing input",E107*F107*G107*H107)</x:f>
        <x:v>88572.12000000001</x:v>
      </x:c>
      <x:c r="J107" s="12" t="n">
        <x:f>'Country Inputs'!U66</x:f>
        <x:v>85</x:v>
      </x:c>
      <x:c r="K107" s="12" t="n">
        <x:f>IF(ISNUMBER(I107),I107/J107,"Missing input")</x:f>
        <x:v>1042.0249411764707</x:v>
      </x:c>
      <x:c r="L107" s="12" t="n">
        <x:f>Assumptions!D9</x:f>
        <x:v>7</x:v>
      </x:c>
      <x:c r="M107" s="12" t="n">
        <x:f>IF(ISNUMBER(K107),K107/L107,"Missing input")</x:f>
        <x:v>148.86070588235296</x:v>
      </x:c>
      <x:c r="N107" s="17" t="n">
        <x:f>Assumptions!D6</x:f>
        <x:v>18000</x:v>
      </x:c>
      <x:c r="O107" s="17" t="n">
        <x:f>Assumptions!D7</x:f>
        <x:v>3600</x:v>
      </x:c>
      <x:c r="P107" s="17" t="n">
        <x:f>Assumptions!D8</x:f>
        <x:v>72</x:v>
      </x:c>
      <x:c r="Q107" s="12" t="n">
        <x:f>IF(COUNT(Assumptions!D6:D8)&lt;3,"Missing price input",IF(ISNUMBER(M107),M107*N107+K107*O107+I107*P107,"Missing input"))</x:f>
        <x:v>12807975.134117648</x:v>
      </x:c>
      <x:c r="R107" s="15" t="n">
        <x:f>Assumptions!D11</x:f>
        <x:v>0.3</x:v>
      </x:c>
      <x:c r="S107" s="15" t="n">
        <x:f>Assumptions!D12</x:f>
        <x:v>0.9</x:v>
      </x:c>
      <x:c r="T107" s="15" t="n">
        <x:f>Assumptions!D13</x:f>
        <x:v>0.75</x:v>
      </x:c>
      <x:c r="U107" s="15" t="n">
        <x:f>Assumptions!D10</x:f>
        <x:v>0.5</x:v>
      </x:c>
      <x:c r="V107" s="16" t="n">
        <x:f>IF(ISNUMBER(Q107),Q107*R107*S107*T107*U107,"Missing input")</x:f>
        <x:v>1296807.482329412</x:v>
      </x:c>
      <x:c r="W107" s="2"/>
      <x:c r="X107" s="2"/>
    </x:row>
    <x:row r="108" ht="23" customHeight="1">
      <x:c r="A108" s="2" t="str">
        <x:v>CAN</x:v>
      </x:c>
      <x:c r="B108" s="2" t="str">
        <x:v>Canada</x:v>
      </x:c>
      <x:c r="C108" s="2" t="str">
        <x:v>Canada</x:v>
      </x:c>
      <x:c r="D108" s="2" t="str">
        <x:v>Low</x:v>
      </x:c>
      <x:c r="E108" s="17" t="n">
        <x:f>'Country Inputs'!F67</x:f>
        <x:v>477378</x:v>
      </x:c>
      <x:c r="F108" s="18" t="n">
        <x:f>'Country Inputs'!L67</x:f>
        <x:v>1</x:v>
      </x:c>
      <x:c r="G108" s="18" t="n">
        <x:f>'Country Inputs'!O67</x:f>
        <x:v>0.4</x:v>
      </x:c>
      <x:c r="H108" s="18" t="n">
        <x:f>'Country Inputs'!R67</x:f>
        <x:v>0.15</x:v>
      </x:c>
      <x:c r="I108" s="12" t="n">
        <x:f>IF(COUNT('Country Inputs'!F67,'Country Inputs'!L67,'Country Inputs'!O67,'Country Inputs'!R67)&lt;4,"Missing input",E108*F108*G108*H108)</x:f>
        <x:v>28642.68</x:v>
      </x:c>
      <x:c r="J108" s="12" t="n">
        <x:f>'Country Inputs'!U67</x:f>
        <x:v>90</x:v>
      </x:c>
      <x:c r="K108" s="12" t="n">
        <x:f>IF(ISNUMBER(I108),I108/J108,"Missing input")</x:f>
        <x:v>318.252</x:v>
      </x:c>
      <x:c r="L108" s="12" t="n">
        <x:f>Assumptions!B9</x:f>
        <x:v>7</x:v>
      </x:c>
      <x:c r="M108" s="12" t="n">
        <x:f>IF(ISNUMBER(K108),K108/L108,"Missing input")</x:f>
        <x:v>45.46457142857143</x:v>
      </x:c>
      <x:c r="N108" s="17" t="n">
        <x:f>Assumptions!B6</x:f>
        <x:v>6000</x:v>
      </x:c>
      <x:c r="O108" s="17" t="n">
        <x:f>Assumptions!B7</x:f>
        <x:v>1200</x:v>
      </x:c>
      <x:c r="P108" s="17" t="n">
        <x:f>Assumptions!B8</x:f>
        <x:v>24</x:v>
      </x:c>
      <x:c r="Q108" s="12" t="n">
        <x:f>IF(COUNT(Assumptions!B6:B8)&lt;3,"Missing price input",IF(ISNUMBER(M108),M108*N108+K108*O108+I108*P108,"Missing input"))</x:f>
        <x:v>1342114.1485714286</x:v>
      </x:c>
      <x:c r="R108" s="15" t="n">
        <x:f>Assumptions!B11</x:f>
        <x:v>0.05</x:v>
      </x:c>
      <x:c r="S108" s="15" t="n">
        <x:f>Assumptions!B12</x:f>
        <x:v>0.6</x:v>
      </x:c>
      <x:c r="T108" s="15" t="n">
        <x:f>Assumptions!B13</x:f>
        <x:v>0.4</x:v>
      </x:c>
      <x:c r="U108" s="15" t="n">
        <x:f>Assumptions!B10</x:f>
        <x:v>0.5</x:v>
      </x:c>
      <x:c r="V108" s="16" t="n">
        <x:f>IF(ISNUMBER(Q108),Q108*R108*S108*T108*U108,"Missing input")</x:f>
        <x:v>8052.684891428572</x:v>
      </x:c>
      <x:c r="W108" s="2"/>
      <x:c r="X108" s="2"/>
    </x:row>
    <x:row r="109" ht="23" customHeight="1">
      <x:c r="A109" s="2" t="str">
        <x:v>CAN</x:v>
      </x:c>
      <x:c r="B109" s="2" t="str">
        <x:v>Canada</x:v>
      </x:c>
      <x:c r="C109" s="2" t="str">
        <x:v>Canada</x:v>
      </x:c>
      <x:c r="D109" s="2" t="str">
        <x:v>Base</x:v>
      </x:c>
      <x:c r="E109" s="17" t="n">
        <x:f>'Country Inputs'!F67</x:f>
        <x:v>477378</x:v>
      </x:c>
      <x:c r="F109" s="18" t="n">
        <x:f>'Country Inputs'!M67</x:f>
        <x:v>1</x:v>
      </x:c>
      <x:c r="G109" s="18" t="n">
        <x:f>'Country Inputs'!P67</x:f>
        <x:v>0.55</x:v>
      </x:c>
      <x:c r="H109" s="18" t="n">
        <x:f>'Country Inputs'!S67</x:f>
        <x:v>0.25</x:v>
      </x:c>
      <x:c r="I109" s="12" t="n">
        <x:f>IF(COUNT('Country Inputs'!F67,'Country Inputs'!M67,'Country Inputs'!P67,'Country Inputs'!S67)&lt;4,"Missing input",E109*F109*G109*H109)</x:f>
        <x:v>65639.475</x:v>
      </x:c>
      <x:c r="J109" s="12" t="n">
        <x:f>'Country Inputs'!U67</x:f>
        <x:v>90</x:v>
      </x:c>
      <x:c r="K109" s="12" t="n">
        <x:f>IF(ISNUMBER(I109),I109/J109,"Missing input")</x:f>
        <x:v>729.3275000000001</x:v>
      </x:c>
      <x:c r="L109" s="12" t="n">
        <x:f>Assumptions!C9</x:f>
        <x:v>7</x:v>
      </x:c>
      <x:c r="M109" s="12" t="n">
        <x:f>IF(ISNUMBER(K109),K109/L109,"Missing input")</x:f>
        <x:v>104.18964285714287</x:v>
      </x:c>
      <x:c r="N109" s="17" t="n">
        <x:f>Assumptions!C6</x:f>
        <x:v>12000</x:v>
      </x:c>
      <x:c r="O109" s="17" t="n">
        <x:f>Assumptions!C7</x:f>
        <x:v>2400</x:v>
      </x:c>
      <x:c r="P109" s="17" t="n">
        <x:f>Assumptions!C8</x:f>
        <x:v>48</x:v>
      </x:c>
      <x:c r="Q109" s="12" t="n">
        <x:f>IF(COUNT(Assumptions!C6:C8)&lt;3,"Missing price input",IF(ISNUMBER(M109),M109*N109+K109*O109+I109*P109,"Missing input"))</x:f>
        <x:v>6151356.514285715</x:v>
      </x:c>
      <x:c r="R109" s="15" t="n">
        <x:f>Assumptions!C11</x:f>
        <x:v>0.15</x:v>
      </x:c>
      <x:c r="S109" s="15" t="n">
        <x:f>Assumptions!C12</x:f>
        <x:v>0.8</x:v>
      </x:c>
      <x:c r="T109" s="15" t="n">
        <x:f>Assumptions!C13</x:f>
        <x:v>0.6</x:v>
      </x:c>
      <x:c r="U109" s="15" t="n">
        <x:f>Assumptions!C10</x:f>
        <x:v>0.5</x:v>
      </x:c>
      <x:c r="V109" s="16" t="n">
        <x:f>IF(ISNUMBER(Q109),Q109*R109*S109*T109*U109,"Missing input")</x:f>
        <x:v>221448.83451428576</x:v>
      </x:c>
      <x:c r="W109" s="2"/>
      <x:c r="X109" s="2"/>
    </x:row>
    <x:row r="110" ht="23" customHeight="1">
      <x:c r="A110" s="2" t="str">
        <x:v>CAN</x:v>
      </x:c>
      <x:c r="B110" s="2" t="str">
        <x:v>Canada</x:v>
      </x:c>
      <x:c r="C110" s="2" t="str">
        <x:v>Canada</x:v>
      </x:c>
      <x:c r="D110" s="2" t="str">
        <x:v>High</x:v>
      </x:c>
      <x:c r="E110" s="17" t="n">
        <x:f>'Country Inputs'!F67</x:f>
        <x:v>477378</x:v>
      </x:c>
      <x:c r="F110" s="18" t="n">
        <x:f>'Country Inputs'!N67</x:f>
        <x:v>1</x:v>
      </x:c>
      <x:c r="G110" s="18" t="n">
        <x:f>'Country Inputs'!Q67</x:f>
        <x:v>0.7</x:v>
      </x:c>
      <x:c r="H110" s="18" t="n">
        <x:f>'Country Inputs'!T67</x:f>
        <x:v>0.4</x:v>
      </x:c>
      <x:c r="I110" s="12" t="n">
        <x:f>IF(COUNT('Country Inputs'!F67,'Country Inputs'!N67,'Country Inputs'!Q67,'Country Inputs'!T67)&lt;4,"Missing input",E110*F110*G110*H110)</x:f>
        <x:v>133665.84</x:v>
      </x:c>
      <x:c r="J110" s="12" t="n">
        <x:f>'Country Inputs'!U67</x:f>
        <x:v>90</x:v>
      </x:c>
      <x:c r="K110" s="12" t="n">
        <x:f>IF(ISNUMBER(I110),I110/J110,"Missing input")</x:f>
        <x:v>1485.176</x:v>
      </x:c>
      <x:c r="L110" s="12" t="n">
        <x:f>Assumptions!D9</x:f>
        <x:v>7</x:v>
      </x:c>
      <x:c r="M110" s="12" t="n">
        <x:f>IF(ISNUMBER(K110),K110/L110,"Missing input")</x:f>
        <x:v>212.16799999999998</x:v>
      </x:c>
      <x:c r="N110" s="17" t="n">
        <x:f>Assumptions!D6</x:f>
        <x:v>18000</x:v>
      </x:c>
      <x:c r="O110" s="17" t="n">
        <x:f>Assumptions!D7</x:f>
        <x:v>3600</x:v>
      </x:c>
      <x:c r="P110" s="17" t="n">
        <x:f>Assumptions!D8</x:f>
        <x:v>72</x:v>
      </x:c>
      <x:c r="Q110" s="12" t="n">
        <x:f>IF(COUNT(Assumptions!D6:D8)&lt;3,"Missing price input",IF(ISNUMBER(M110),M110*N110+K110*O110+I110*P110,"Missing input"))</x:f>
        <x:v>18789598.08</x:v>
      </x:c>
      <x:c r="R110" s="15" t="n">
        <x:f>Assumptions!D11</x:f>
        <x:v>0.3</x:v>
      </x:c>
      <x:c r="S110" s="15" t="n">
        <x:f>Assumptions!D12</x:f>
        <x:v>0.9</x:v>
      </x:c>
      <x:c r="T110" s="15" t="n">
        <x:f>Assumptions!D13</x:f>
        <x:v>0.75</x:v>
      </x:c>
      <x:c r="U110" s="15" t="n">
        <x:f>Assumptions!D10</x:f>
        <x:v>0.5</x:v>
      </x:c>
      <x:c r="V110" s="16" t="n">
        <x:f>IF(ISNUMBER(Q110),Q110*R110*S110*T110*U110,"Missing input")</x:f>
        <x:v>1902446.8055999998</x:v>
      </x:c>
      <x:c r="W110" s="2"/>
      <x:c r="X110" s="2"/>
    </x:row>
    <x:row r="111" ht="23" customHeight="1">
      <x:c r="A111" s="2" t="str">
        <x:v>ALB</x:v>
      </x:c>
      <x:c r="B111" s="2" t="str">
        <x:v>Albania</x:v>
      </x:c>
      <x:c r="C111" s="2" t="str">
        <x:v>Europe</x:v>
      </x:c>
      <x:c r="D111" s="2" t="str">
        <x:v>Low</x:v>
      </x:c>
      <x:c r="E111" s="17" t="n">
        <x:f>'Country Inputs'!F68</x:f>
        <x:v>50504</x:v>
      </x:c>
      <x:c r="F111" s="18" t="n">
        <x:f>'Country Inputs'!L68</x:f>
        <x:v>1</x:v>
      </x:c>
      <x:c r="G111" s="18" t="n">
        <x:f>'Country Inputs'!O68</x:f>
        <x:v>0.4</x:v>
      </x:c>
      <x:c r="H111" s="18" t="n">
        <x:f>'Country Inputs'!R68</x:f>
        <x:v>0.12</x:v>
      </x:c>
      <x:c r="I111" s="12" t="n">
        <x:f>IF(COUNT('Country Inputs'!F68,'Country Inputs'!L68,'Country Inputs'!O68,'Country Inputs'!R68)&lt;4,"Missing input",E111*F111*G111*H111)</x:f>
        <x:v>2424.192</x:v>
      </x:c>
      <x:c r="J111" s="12" t="n">
        <x:f>'Country Inputs'!U68</x:f>
        <x:v>80</x:v>
      </x:c>
      <x:c r="K111" s="12" t="n">
        <x:f>IF(ISNUMBER(I111),I111/J111,"Missing input")</x:f>
        <x:v>30.3024</x:v>
      </x:c>
      <x:c r="L111" s="12" t="n">
        <x:f>Assumptions!B9</x:f>
        <x:v>7</x:v>
      </x:c>
      <x:c r="M111" s="12" t="n">
        <x:f>IF(ISNUMBER(K111),K111/L111,"Missing input")</x:f>
        <x:v>4.328914285714285</x:v>
      </x:c>
      <x:c r="N111" s="17" t="n">
        <x:f>Assumptions!B6</x:f>
        <x:v>6000</x:v>
      </x:c>
      <x:c r="O111" s="17" t="n">
        <x:f>Assumptions!B7</x:f>
        <x:v>1200</x:v>
      </x:c>
      <x:c r="P111" s="17" t="n">
        <x:f>Assumptions!B8</x:f>
        <x:v>24</x:v>
      </x:c>
      <x:c r="Q111" s="12" t="n">
        <x:f>IF(COUNT(Assumptions!B6:B8)&lt;3,"Missing price input",IF(ISNUMBER(M111),M111*N111+K111*O111+I111*P111,"Missing input"))</x:f>
        <x:v>120516.9737142857</x:v>
      </x:c>
      <x:c r="R111" s="15" t="n">
        <x:f>0</x:f>
        <x:v>0</x:v>
      </x:c>
      <x:c r="S111" s="15" t="n">
        <x:f>0</x:f>
        <x:v>0</x:v>
      </x:c>
      <x:c r="T111" s="15" t="n">
        <x:f>0</x:f>
        <x:v>0</x:v>
      </x:c>
      <x:c r="U111" s="15" t="n">
        <x:f>Assumptions!B10</x:f>
        <x:v>0.5</x:v>
      </x:c>
      <x:c r="V111" s="16" t="n">
        <x:f>IF(ISNUMBER(Q111),Q111*R111*S111*T111*U111,"Missing input")</x:f>
        <x:v>0</x:v>
      </x:c>
      <x:c r="W111" s="2"/>
      <x:c r="X111" s="2"/>
    </x:row>
    <x:row r="112" ht="23" customHeight="1">
      <x:c r="A112" s="2" t="str">
        <x:v>ALB</x:v>
      </x:c>
      <x:c r="B112" s="2" t="str">
        <x:v>Albania</x:v>
      </x:c>
      <x:c r="C112" s="2" t="str">
        <x:v>Europe</x:v>
      </x:c>
      <x:c r="D112" s="2" t="str">
        <x:v>Base</x:v>
      </x:c>
      <x:c r="E112" s="17" t="n">
        <x:f>'Country Inputs'!F68</x:f>
        <x:v>50504</x:v>
      </x:c>
      <x:c r="F112" s="18" t="n">
        <x:f>'Country Inputs'!M68</x:f>
        <x:v>1</x:v>
      </x:c>
      <x:c r="G112" s="18" t="n">
        <x:f>'Country Inputs'!P68</x:f>
        <x:v>0.55</x:v>
      </x:c>
      <x:c r="H112" s="18" t="n">
        <x:f>'Country Inputs'!S68</x:f>
        <x:v>0.23</x:v>
      </x:c>
      <x:c r="I112" s="12" t="n">
        <x:f>IF(COUNT('Country Inputs'!F68,'Country Inputs'!M68,'Country Inputs'!P68,'Country Inputs'!S68)&lt;4,"Missing input",E112*F112*G112*H112)</x:f>
        <x:v>6388.756</x:v>
      </x:c>
      <x:c r="J112" s="12" t="n">
        <x:f>'Country Inputs'!U68</x:f>
        <x:v>80</x:v>
      </x:c>
      <x:c r="K112" s="12" t="n">
        <x:f>IF(ISNUMBER(I112),I112/J112,"Missing input")</x:f>
        <x:v>79.85945000000001</x:v>
      </x:c>
      <x:c r="L112" s="12" t="n">
        <x:f>Assumptions!C9</x:f>
        <x:v>7</x:v>
      </x:c>
      <x:c r="M112" s="12" t="n">
        <x:f>IF(ISNUMBER(K112),K112/L112,"Missing input")</x:f>
        <x:v>11.408492857142859</x:v>
      </x:c>
      <x:c r="N112" s="17" t="n">
        <x:f>Assumptions!C6</x:f>
        <x:v>12000</x:v>
      </x:c>
      <x:c r="O112" s="17" t="n">
        <x:f>Assumptions!C7</x:f>
        <x:v>2400</x:v>
      </x:c>
      <x:c r="P112" s="17" t="n">
        <x:f>Assumptions!C8</x:f>
        <x:v>48</x:v>
      </x:c>
      <x:c r="Q112" s="12" t="n">
        <x:f>IF(COUNT(Assumptions!C6:C8)&lt;3,"Missing price input",IF(ISNUMBER(M112),M112*N112+K112*O112+I112*P112,"Missing input"))</x:f>
        <x:v>635224.8822857144</x:v>
      </x:c>
      <x:c r="R112" s="15" t="n">
        <x:f>0</x:f>
        <x:v>0</x:v>
      </x:c>
      <x:c r="S112" s="15" t="n">
        <x:f>0</x:f>
        <x:v>0</x:v>
      </x:c>
      <x:c r="T112" s="15" t="n">
        <x:f>0</x:f>
        <x:v>0</x:v>
      </x:c>
      <x:c r="U112" s="15" t="n">
        <x:f>Assumptions!C10</x:f>
        <x:v>0.5</x:v>
      </x:c>
      <x:c r="V112" s="16" t="n">
        <x:f>IF(ISNUMBER(Q112),Q112*R112*S112*T112*U112,"Missing input")</x:f>
        <x:v>0</x:v>
      </x:c>
      <x:c r="W112" s="2"/>
      <x:c r="X112" s="2"/>
    </x:row>
    <x:row r="113" ht="23" customHeight="1">
      <x:c r="A113" s="2" t="str">
        <x:v>ALB</x:v>
      </x:c>
      <x:c r="B113" s="2" t="str">
        <x:v>Albania</x:v>
      </x:c>
      <x:c r="C113" s="2" t="str">
        <x:v>Europe</x:v>
      </x:c>
      <x:c r="D113" s="2" t="str">
        <x:v>High</x:v>
      </x:c>
      <x:c r="E113" s="17" t="n">
        <x:f>'Country Inputs'!F68</x:f>
        <x:v>50504</x:v>
      </x:c>
      <x:c r="F113" s="18" t="n">
        <x:f>'Country Inputs'!N68</x:f>
        <x:v>1</x:v>
      </x:c>
      <x:c r="G113" s="18" t="n">
        <x:f>'Country Inputs'!Q68</x:f>
        <x:v>0.7</x:v>
      </x:c>
      <x:c r="H113" s="18" t="n">
        <x:f>'Country Inputs'!T68</x:f>
        <x:v>0.36</x:v>
      </x:c>
      <x:c r="I113" s="12" t="n">
        <x:f>IF(COUNT('Country Inputs'!F68,'Country Inputs'!N68,'Country Inputs'!Q68,'Country Inputs'!T68)&lt;4,"Missing input",E113*F113*G113*H113)</x:f>
        <x:v>12727.007999999998</x:v>
      </x:c>
      <x:c r="J113" s="12" t="n">
        <x:f>'Country Inputs'!U68</x:f>
        <x:v>80</x:v>
      </x:c>
      <x:c r="K113" s="12" t="n">
        <x:f>IF(ISNUMBER(I113),I113/J113,"Missing input")</x:f>
        <x:v>159.08759999999998</x:v>
      </x:c>
      <x:c r="L113" s="12" t="n">
        <x:f>Assumptions!D9</x:f>
        <x:v>7</x:v>
      </x:c>
      <x:c r="M113" s="12" t="n">
        <x:f>IF(ISNUMBER(K113),K113/L113,"Missing input")</x:f>
        <x:v>22.726799999999997</x:v>
      </x:c>
      <x:c r="N113" s="17" t="n">
        <x:f>Assumptions!D6</x:f>
        <x:v>18000</x:v>
      </x:c>
      <x:c r="O113" s="17" t="n">
        <x:f>Assumptions!D7</x:f>
        <x:v>3600</x:v>
      </x:c>
      <x:c r="P113" s="17" t="n">
        <x:f>Assumptions!D8</x:f>
        <x:v>72</x:v>
      </x:c>
      <x:c r="Q113" s="12" t="n">
        <x:f>IF(COUNT(Assumptions!D6:D8)&lt;3,"Missing price input",IF(ISNUMBER(M113),M113*N113+K113*O113+I113*P113,"Missing input"))</x:f>
        <x:v>1898142.336</x:v>
      </x:c>
      <x:c r="R113" s="15" t="n">
        <x:f>0</x:f>
        <x:v>0</x:v>
      </x:c>
      <x:c r="S113" s="15" t="n">
        <x:f>0</x:f>
        <x:v>0</x:v>
      </x:c>
      <x:c r="T113" s="15" t="n">
        <x:f>0</x:f>
        <x:v>0</x:v>
      </x:c>
      <x:c r="U113" s="15" t="n">
        <x:f>Assumptions!D10</x:f>
        <x:v>0.5</x:v>
      </x:c>
      <x:c r="V113" s="16" t="n">
        <x:f>IF(ISNUMBER(Q113),Q113*R113*S113*T113*U113,"Missing input")</x:f>
        <x:v>0</x:v>
      </x:c>
      <x:c r="W113" s="2"/>
      <x:c r="X113" s="2"/>
    </x:row>
    <x:row r="114" ht="23" customHeight="1">
      <x:c r="A114" s="2" t="str">
        <x:v>AND</x:v>
      </x:c>
      <x:c r="B114" s="2" t="str">
        <x:v>Andorra</x:v>
      </x:c>
      <x:c r="C114" s="2" t="str">
        <x:v>Europe</x:v>
      </x:c>
      <x:c r="D114" s="2" t="str">
        <x:v>Low</x:v>
      </x:c>
      <x:c r="E114" s="17" t="n">
        <x:f>'Country Inputs'!F69</x:f>
        <x:v>11416</x:v>
      </x:c>
      <x:c r="F114" s="18" t="n">
        <x:f>'Country Inputs'!L69</x:f>
        <x:v>1</x:v>
      </x:c>
      <x:c r="G114" s="18" t="n">
        <x:f>'Country Inputs'!O69</x:f>
        <x:v>0.4</x:v>
      </x:c>
      <x:c r="H114" s="18" t="n">
        <x:f>'Country Inputs'!R69</x:f>
        <x:v>0.12</x:v>
      </x:c>
      <x:c r="I114" s="12" t="n">
        <x:f>IF(COUNT('Country Inputs'!F69,'Country Inputs'!L69,'Country Inputs'!O69,'Country Inputs'!R69)&lt;4,"Missing input",E114*F114*G114*H114)</x:f>
        <x:v>547.9680000000001</x:v>
      </x:c>
      <x:c r="J114" s="12" t="n">
        <x:f>'Country Inputs'!U69</x:f>
        <x:v>80</x:v>
      </x:c>
      <x:c r="K114" s="12" t="n">
        <x:f>IF(ISNUMBER(I114),I114/J114,"Missing input")</x:f>
        <x:v>6.849600000000001</x:v>
      </x:c>
      <x:c r="L114" s="12" t="n">
        <x:f>Assumptions!B9</x:f>
        <x:v>7</x:v>
      </x:c>
      <x:c r="M114" s="12" t="n">
        <x:f>IF(ISNUMBER(K114),K114/L114,"Missing input")</x:f>
        <x:v>0.9785142857142858</x:v>
      </x:c>
      <x:c r="N114" s="17" t="n">
        <x:f>Assumptions!B6</x:f>
        <x:v>6000</x:v>
      </x:c>
      <x:c r="O114" s="17" t="n">
        <x:f>Assumptions!B7</x:f>
        <x:v>1200</x:v>
      </x:c>
      <x:c r="P114" s="17" t="n">
        <x:f>Assumptions!B8</x:f>
        <x:v>24</x:v>
      </x:c>
      <x:c r="Q114" s="12" t="n">
        <x:f>IF(COUNT(Assumptions!B6:B8)&lt;3,"Missing price input",IF(ISNUMBER(M114),M114*N114+K114*O114+I114*P114,"Missing input"))</x:f>
        <x:v>27241.837714285717</x:v>
      </x:c>
      <x:c r="R114" s="15" t="n">
        <x:f>0</x:f>
        <x:v>0</x:v>
      </x:c>
      <x:c r="S114" s="15" t="n">
        <x:f>0</x:f>
        <x:v>0</x:v>
      </x:c>
      <x:c r="T114" s="15" t="n">
        <x:f>0</x:f>
        <x:v>0</x:v>
      </x:c>
      <x:c r="U114" s="15" t="n">
        <x:f>Assumptions!B10</x:f>
        <x:v>0.5</x:v>
      </x:c>
      <x:c r="V114" s="16" t="n">
        <x:f>IF(ISNUMBER(Q114),Q114*R114*S114*T114*U114,"Missing input")</x:f>
        <x:v>0</x:v>
      </x:c>
      <x:c r="W114" s="2"/>
      <x:c r="X114" s="2"/>
    </x:row>
    <x:row r="115" ht="23" customHeight="1">
      <x:c r="A115" s="2" t="str">
        <x:v>AND</x:v>
      </x:c>
      <x:c r="B115" s="2" t="str">
        <x:v>Andorra</x:v>
      </x:c>
      <x:c r="C115" s="2" t="str">
        <x:v>Europe</x:v>
      </x:c>
      <x:c r="D115" s="2" t="str">
        <x:v>Base</x:v>
      </x:c>
      <x:c r="E115" s="17" t="n">
        <x:f>'Country Inputs'!F69</x:f>
        <x:v>11416</x:v>
      </x:c>
      <x:c r="F115" s="18" t="n">
        <x:f>'Country Inputs'!M69</x:f>
        <x:v>1</x:v>
      </x:c>
      <x:c r="G115" s="18" t="n">
        <x:f>'Country Inputs'!P69</x:f>
        <x:v>0.55</x:v>
      </x:c>
      <x:c r="H115" s="18" t="n">
        <x:f>'Country Inputs'!S69</x:f>
        <x:v>0.23</x:v>
      </x:c>
      <x:c r="I115" s="12" t="n">
        <x:f>IF(COUNT('Country Inputs'!F69,'Country Inputs'!M69,'Country Inputs'!P69,'Country Inputs'!S69)&lt;4,"Missing input",E115*F115*G115*H115)</x:f>
        <x:v>1444.124</x:v>
      </x:c>
      <x:c r="J115" s="12" t="n">
        <x:f>'Country Inputs'!U69</x:f>
        <x:v>80</x:v>
      </x:c>
      <x:c r="K115" s="12" t="n">
        <x:f>IF(ISNUMBER(I115),I115/J115,"Missing input")</x:f>
        <x:v>18.05155</x:v>
      </x:c>
      <x:c r="L115" s="12" t="n">
        <x:f>Assumptions!C9</x:f>
        <x:v>7</x:v>
      </x:c>
      <x:c r="M115" s="12" t="n">
        <x:f>IF(ISNUMBER(K115),K115/L115,"Missing input")</x:f>
        <x:v>2.578792857142857</x:v>
      </x:c>
      <x:c r="N115" s="17" t="n">
        <x:f>Assumptions!C6</x:f>
        <x:v>12000</x:v>
      </x:c>
      <x:c r="O115" s="17" t="n">
        <x:f>Assumptions!C7</x:f>
        <x:v>2400</x:v>
      </x:c>
      <x:c r="P115" s="17" t="n">
        <x:f>Assumptions!C8</x:f>
        <x:v>48</x:v>
      </x:c>
      <x:c r="Q115" s="12" t="n">
        <x:f>IF(COUNT(Assumptions!C6:C8)&lt;3,"Missing price input",IF(ISNUMBER(M115),M115*N115+K115*O115+I115*P115,"Missing input"))</x:f>
        <x:v>143587.18628571427</x:v>
      </x:c>
      <x:c r="R115" s="15" t="n">
        <x:f>0</x:f>
        <x:v>0</x:v>
      </x:c>
      <x:c r="S115" s="15" t="n">
        <x:f>0</x:f>
        <x:v>0</x:v>
      </x:c>
      <x:c r="T115" s="15" t="n">
        <x:f>0</x:f>
        <x:v>0</x:v>
      </x:c>
      <x:c r="U115" s="15" t="n">
        <x:f>Assumptions!C10</x:f>
        <x:v>0.5</x:v>
      </x:c>
      <x:c r="V115" s="16" t="n">
        <x:f>IF(ISNUMBER(Q115),Q115*R115*S115*T115*U115,"Missing input")</x:f>
        <x:v>0</x:v>
      </x:c>
      <x:c r="W115" s="2"/>
      <x:c r="X115" s="2"/>
    </x:row>
    <x:row r="116" ht="23" customHeight="1">
      <x:c r="A116" s="2" t="str">
        <x:v>AND</x:v>
      </x:c>
      <x:c r="B116" s="2" t="str">
        <x:v>Andorra</x:v>
      </x:c>
      <x:c r="C116" s="2" t="str">
        <x:v>Europe</x:v>
      </x:c>
      <x:c r="D116" s="2" t="str">
        <x:v>High</x:v>
      </x:c>
      <x:c r="E116" s="17" t="n">
        <x:f>'Country Inputs'!F69</x:f>
        <x:v>11416</x:v>
      </x:c>
      <x:c r="F116" s="18" t="n">
        <x:f>'Country Inputs'!N69</x:f>
        <x:v>1</x:v>
      </x:c>
      <x:c r="G116" s="18" t="n">
        <x:f>'Country Inputs'!Q69</x:f>
        <x:v>0.7</x:v>
      </x:c>
      <x:c r="H116" s="18" t="n">
        <x:f>'Country Inputs'!T69</x:f>
        <x:v>0.36</x:v>
      </x:c>
      <x:c r="I116" s="12" t="n">
        <x:f>IF(COUNT('Country Inputs'!F69,'Country Inputs'!N69,'Country Inputs'!Q69,'Country Inputs'!T69)&lt;4,"Missing input",E116*F116*G116*H116)</x:f>
        <x:v>2876.832</x:v>
      </x:c>
      <x:c r="J116" s="12" t="n">
        <x:f>'Country Inputs'!U69</x:f>
        <x:v>80</x:v>
      </x:c>
      <x:c r="K116" s="12" t="n">
        <x:f>IF(ISNUMBER(I116),I116/J116,"Missing input")</x:f>
        <x:v>35.9604</x:v>
      </x:c>
      <x:c r="L116" s="12" t="n">
        <x:f>Assumptions!D9</x:f>
        <x:v>7</x:v>
      </x:c>
      <x:c r="M116" s="12" t="n">
        <x:f>IF(ISNUMBER(K116),K116/L116,"Missing input")</x:f>
        <x:v>5.1372</x:v>
      </x:c>
      <x:c r="N116" s="17" t="n">
        <x:f>Assumptions!D6</x:f>
        <x:v>18000</x:v>
      </x:c>
      <x:c r="O116" s="17" t="n">
        <x:f>Assumptions!D7</x:f>
        <x:v>3600</x:v>
      </x:c>
      <x:c r="P116" s="17" t="n">
        <x:f>Assumptions!D8</x:f>
        <x:v>72</x:v>
      </x:c>
      <x:c r="Q116" s="12" t="n">
        <x:f>IF(COUNT(Assumptions!D6:D8)&lt;3,"Missing price input",IF(ISNUMBER(M116),M116*N116+K116*O116+I116*P116,"Missing input"))</x:f>
        <x:v>429058.944</x:v>
      </x:c>
      <x:c r="R116" s="15" t="n">
        <x:f>0</x:f>
        <x:v>0</x:v>
      </x:c>
      <x:c r="S116" s="15" t="n">
        <x:f>0</x:f>
        <x:v>0</x:v>
      </x:c>
      <x:c r="T116" s="15" t="n">
        <x:f>0</x:f>
        <x:v>0</x:v>
      </x:c>
      <x:c r="U116" s="15" t="n">
        <x:f>Assumptions!D10</x:f>
        <x:v>0.5</x:v>
      </x:c>
      <x:c r="V116" s="16" t="n">
        <x:f>IF(ISNUMBER(Q116),Q116*R116*S116*T116*U116,"Missing input")</x:f>
        <x:v>0</x:v>
      </x:c>
      <x:c r="W116" s="2"/>
      <x:c r="X116" s="2"/>
    </x:row>
    <x:row r="117" ht="23" customHeight="1">
      <x:c r="A117" s="2" t="str">
        <x:v>AUT</x:v>
      </x:c>
      <x:c r="B117" s="2" t="str">
        <x:v>Austria</x:v>
      </x:c>
      <x:c r="C117" s="2" t="str">
        <x:v>Europe</x:v>
      </x:c>
      <x:c r="D117" s="2" t="str">
        <x:v>Low</x:v>
      </x:c>
      <x:c r="E117" s="17" t="n">
        <x:f>'Country Inputs'!F70</x:f>
        <x:v>292705</x:v>
      </x:c>
      <x:c r="F117" s="18" t="n">
        <x:f>'Country Inputs'!L70</x:f>
        <x:v>1</x:v>
      </x:c>
      <x:c r="G117" s="18" t="n">
        <x:f>'Country Inputs'!O70</x:f>
        <x:v>0.4</x:v>
      </x:c>
      <x:c r="H117" s="18" t="n">
        <x:f>'Country Inputs'!R70</x:f>
        <x:v>0.12</x:v>
      </x:c>
      <x:c r="I117" s="12" t="n">
        <x:f>IF(COUNT('Country Inputs'!F70,'Country Inputs'!L70,'Country Inputs'!O70,'Country Inputs'!R70)&lt;4,"Missing input",E117*F117*G117*H117)</x:f>
        <x:v>14049.84</x:v>
      </x:c>
      <x:c r="J117" s="12" t="n">
        <x:f>'Country Inputs'!U70</x:f>
        <x:v>80</x:v>
      </x:c>
      <x:c r="K117" s="12" t="n">
        <x:f>IF(ISNUMBER(I117),I117/J117,"Missing input")</x:f>
        <x:v>175.623</x:v>
      </x:c>
      <x:c r="L117" s="12" t="n">
        <x:f>Assumptions!B9</x:f>
        <x:v>7</x:v>
      </x:c>
      <x:c r="M117" s="12" t="n">
        <x:f>IF(ISNUMBER(K117),K117/L117,"Missing input")</x:f>
        <x:v>25.089</x:v>
      </x:c>
      <x:c r="N117" s="17" t="n">
        <x:f>Assumptions!B6</x:f>
        <x:v>6000</x:v>
      </x:c>
      <x:c r="O117" s="17" t="n">
        <x:f>Assumptions!B7</x:f>
        <x:v>1200</x:v>
      </x:c>
      <x:c r="P117" s="17" t="n">
        <x:f>Assumptions!B8</x:f>
        <x:v>24</x:v>
      </x:c>
      <x:c r="Q117" s="12" t="n">
        <x:f>IF(COUNT(Assumptions!B6:B8)&lt;3,"Missing price input",IF(ISNUMBER(M117),M117*N117+K117*O117+I117*P117,"Missing input"))</x:f>
        <x:v>698477.76</x:v>
      </x:c>
      <x:c r="R117" s="15" t="n">
        <x:f>0</x:f>
        <x:v>0</x:v>
      </x:c>
      <x:c r="S117" s="15" t="n">
        <x:f>0</x:f>
        <x:v>0</x:v>
      </x:c>
      <x:c r="T117" s="15" t="n">
        <x:f>0</x:f>
        <x:v>0</x:v>
      </x:c>
      <x:c r="U117" s="15" t="n">
        <x:f>Assumptions!B10</x:f>
        <x:v>0.5</x:v>
      </x:c>
      <x:c r="V117" s="16" t="n">
        <x:f>IF(ISNUMBER(Q117),Q117*R117*S117*T117*U117,"Missing input")</x:f>
        <x:v>0</x:v>
      </x:c>
      <x:c r="W117" s="2"/>
      <x:c r="X117" s="2"/>
    </x:row>
    <x:row r="118" ht="23" customHeight="1">
      <x:c r="A118" s="2" t="str">
        <x:v>AUT</x:v>
      </x:c>
      <x:c r="B118" s="2" t="str">
        <x:v>Austria</x:v>
      </x:c>
      <x:c r="C118" s="2" t="str">
        <x:v>Europe</x:v>
      </x:c>
      <x:c r="D118" s="2" t="str">
        <x:v>Base</x:v>
      </x:c>
      <x:c r="E118" s="17" t="n">
        <x:f>'Country Inputs'!F70</x:f>
        <x:v>292705</x:v>
      </x:c>
      <x:c r="F118" s="18" t="n">
        <x:f>'Country Inputs'!M70</x:f>
        <x:v>1</x:v>
      </x:c>
      <x:c r="G118" s="18" t="n">
        <x:f>'Country Inputs'!P70</x:f>
        <x:v>0.55</x:v>
      </x:c>
      <x:c r="H118" s="18" t="n">
        <x:f>'Country Inputs'!S70</x:f>
        <x:v>0.23</x:v>
      </x:c>
      <x:c r="I118" s="12" t="n">
        <x:f>IF(COUNT('Country Inputs'!F70,'Country Inputs'!M70,'Country Inputs'!P70,'Country Inputs'!S70)&lt;4,"Missing input",E118*F118*G118*H118)</x:f>
        <x:v>37027.1825</x:v>
      </x:c>
      <x:c r="J118" s="12" t="n">
        <x:f>'Country Inputs'!U70</x:f>
        <x:v>80</x:v>
      </x:c>
      <x:c r="K118" s="12" t="n">
        <x:f>IF(ISNUMBER(I118),I118/J118,"Missing input")</x:f>
        <x:v>462.83978125000004</x:v>
      </x:c>
      <x:c r="L118" s="12" t="n">
        <x:f>Assumptions!C9</x:f>
        <x:v>7</x:v>
      </x:c>
      <x:c r="M118" s="12" t="n">
        <x:f>IF(ISNUMBER(K118),K118/L118,"Missing input")</x:f>
        <x:v>66.11996875000001</x:v>
      </x:c>
      <x:c r="N118" s="17" t="n">
        <x:f>Assumptions!C6</x:f>
        <x:v>12000</x:v>
      </x:c>
      <x:c r="O118" s="17" t="n">
        <x:f>Assumptions!C7</x:f>
        <x:v>2400</x:v>
      </x:c>
      <x:c r="P118" s="17" t="n">
        <x:f>Assumptions!C8</x:f>
        <x:v>48</x:v>
      </x:c>
      <x:c r="Q118" s="12" t="n">
        <x:f>IF(COUNT(Assumptions!C6:C8)&lt;3,"Missing price input",IF(ISNUMBER(M118),M118*N118+K118*O118+I118*P118,"Missing input"))</x:f>
        <x:v>3681559.8600000003</x:v>
      </x:c>
      <x:c r="R118" s="15" t="n">
        <x:f>0</x:f>
        <x:v>0</x:v>
      </x:c>
      <x:c r="S118" s="15" t="n">
        <x:f>0</x:f>
        <x:v>0</x:v>
      </x:c>
      <x:c r="T118" s="15" t="n">
        <x:f>0</x:f>
        <x:v>0</x:v>
      </x:c>
      <x:c r="U118" s="15" t="n">
        <x:f>Assumptions!C10</x:f>
        <x:v>0.5</x:v>
      </x:c>
      <x:c r="V118" s="16" t="n">
        <x:f>IF(ISNUMBER(Q118),Q118*R118*S118*T118*U118,"Missing input")</x:f>
        <x:v>0</x:v>
      </x:c>
      <x:c r="W118" s="2"/>
      <x:c r="X118" s="2"/>
    </x:row>
    <x:row r="119" ht="23" customHeight="1">
      <x:c r="A119" s="2" t="str">
        <x:v>AUT</x:v>
      </x:c>
      <x:c r="B119" s="2" t="str">
        <x:v>Austria</x:v>
      </x:c>
      <x:c r="C119" s="2" t="str">
        <x:v>Europe</x:v>
      </x:c>
      <x:c r="D119" s="2" t="str">
        <x:v>High</x:v>
      </x:c>
      <x:c r="E119" s="17" t="n">
        <x:f>'Country Inputs'!F70</x:f>
        <x:v>292705</x:v>
      </x:c>
      <x:c r="F119" s="18" t="n">
        <x:f>'Country Inputs'!N70</x:f>
        <x:v>1</x:v>
      </x:c>
      <x:c r="G119" s="18" t="n">
        <x:f>'Country Inputs'!Q70</x:f>
        <x:v>0.7</x:v>
      </x:c>
      <x:c r="H119" s="18" t="n">
        <x:f>'Country Inputs'!T70</x:f>
        <x:v>0.36</x:v>
      </x:c>
      <x:c r="I119" s="12" t="n">
        <x:f>IF(COUNT('Country Inputs'!F70,'Country Inputs'!N70,'Country Inputs'!Q70,'Country Inputs'!T70)&lt;4,"Missing input",E119*F119*G119*H119)</x:f>
        <x:v>73761.66</x:v>
      </x:c>
      <x:c r="J119" s="12" t="n">
        <x:f>'Country Inputs'!U70</x:f>
        <x:v>80</x:v>
      </x:c>
      <x:c r="K119" s="12" t="n">
        <x:f>IF(ISNUMBER(I119),I119/J119,"Missing input")</x:f>
        <x:v>922.02075</x:v>
      </x:c>
      <x:c r="L119" s="12" t="n">
        <x:f>Assumptions!D9</x:f>
        <x:v>7</x:v>
      </x:c>
      <x:c r="M119" s="12" t="n">
        <x:f>IF(ISNUMBER(K119),K119/L119,"Missing input")</x:f>
        <x:v>131.71725</x:v>
      </x:c>
      <x:c r="N119" s="17" t="n">
        <x:f>Assumptions!D6</x:f>
        <x:v>18000</x:v>
      </x:c>
      <x:c r="O119" s="17" t="n">
        <x:f>Assumptions!D7</x:f>
        <x:v>3600</x:v>
      </x:c>
      <x:c r="P119" s="17" t="n">
        <x:f>Assumptions!D8</x:f>
        <x:v>72</x:v>
      </x:c>
      <x:c r="Q119" s="12" t="n">
        <x:f>IF(COUNT(Assumptions!D6:D8)&lt;3,"Missing price input",IF(ISNUMBER(M119),M119*N119+K119*O119+I119*P119,"Missing input"))</x:f>
        <x:v>11001024.72</x:v>
      </x:c>
      <x:c r="R119" s="15" t="n">
        <x:f>0</x:f>
        <x:v>0</x:v>
      </x:c>
      <x:c r="S119" s="15" t="n">
        <x:f>0</x:f>
        <x:v>0</x:v>
      </x:c>
      <x:c r="T119" s="15" t="n">
        <x:f>0</x:f>
        <x:v>0</x:v>
      </x:c>
      <x:c r="U119" s="15" t="n">
        <x:f>Assumptions!D10</x:f>
        <x:v>0.5</x:v>
      </x:c>
      <x:c r="V119" s="16" t="n">
        <x:f>IF(ISNUMBER(Q119),Q119*R119*S119*T119*U119,"Missing input")</x:f>
        <x:v>0</x:v>
      </x:c>
      <x:c r="W119" s="2"/>
      <x:c r="X119" s="2"/>
    </x:row>
    <x:row r="120" ht="23" customHeight="1">
      <x:c r="A120" s="2" t="str">
        <x:v>BLR</x:v>
      </x:c>
      <x:c r="B120" s="2" t="str">
        <x:v>Belarus</x:v>
      </x:c>
      <x:c r="C120" s="2" t="str">
        <x:v>Europe</x:v>
      </x:c>
      <x:c r="D120" s="2" t="str">
        <x:v>Low</x:v>
      </x:c>
      <x:c r="E120" s="17" t="n">
        <x:f>'Country Inputs'!F71</x:f>
        <x:v>20127</x:v>
      </x:c>
      <x:c r="F120" s="18" t="n">
        <x:f>'Country Inputs'!L71</x:f>
        <x:v>1</x:v>
      </x:c>
      <x:c r="G120" s="18" t="n">
        <x:f>'Country Inputs'!O71</x:f>
        <x:v>0.4</x:v>
      </x:c>
      <x:c r="H120" s="18" t="n">
        <x:f>'Country Inputs'!R71</x:f>
        <x:v>0.12</x:v>
      </x:c>
      <x:c r="I120" s="12" t="n">
        <x:f>IF(COUNT('Country Inputs'!F71,'Country Inputs'!L71,'Country Inputs'!O71,'Country Inputs'!R71)&lt;4,"Missing input",E120*F120*G120*H120)</x:f>
        <x:v>966.096</x:v>
      </x:c>
      <x:c r="J120" s="12" t="n">
        <x:f>'Country Inputs'!U71</x:f>
        <x:v>80</x:v>
      </x:c>
      <x:c r="K120" s="12" t="n">
        <x:f>IF(ISNUMBER(I120),I120/J120,"Missing input")</x:f>
        <x:v>12.0762</x:v>
      </x:c>
      <x:c r="L120" s="12" t="n">
        <x:f>Assumptions!B9</x:f>
        <x:v>7</x:v>
      </x:c>
      <x:c r="M120" s="12" t="n">
        <x:f>IF(ISNUMBER(K120),K120/L120,"Missing input")</x:f>
        <x:v>1.7251714285714286</x:v>
      </x:c>
      <x:c r="N120" s="17" t="n">
        <x:f>Assumptions!B6</x:f>
        <x:v>6000</x:v>
      </x:c>
      <x:c r="O120" s="17" t="n">
        <x:f>Assumptions!B7</x:f>
        <x:v>1200</x:v>
      </x:c>
      <x:c r="P120" s="17" t="n">
        <x:f>Assumptions!B8</x:f>
        <x:v>24</x:v>
      </x:c>
      <x:c r="Q120" s="12" t="n">
        <x:f>IF(COUNT(Assumptions!B6:B8)&lt;3,"Missing price input",IF(ISNUMBER(M120),M120*N120+K120*O120+I120*P120,"Missing input"))</x:f>
        <x:v>48028.77257142858</x:v>
      </x:c>
      <x:c r="R120" s="15" t="n">
        <x:f>0</x:f>
        <x:v>0</x:v>
      </x:c>
      <x:c r="S120" s="15" t="n">
        <x:f>0</x:f>
        <x:v>0</x:v>
      </x:c>
      <x:c r="T120" s="15" t="n">
        <x:f>0</x:f>
        <x:v>0</x:v>
      </x:c>
      <x:c r="U120" s="15" t="n">
        <x:f>Assumptions!B10</x:f>
        <x:v>0.5</x:v>
      </x:c>
      <x:c r="V120" s="16" t="n">
        <x:f>IF(ISNUMBER(Q120),Q120*R120*S120*T120*U120,"Missing input")</x:f>
        <x:v>0</x:v>
      </x:c>
      <x:c r="W120" s="2"/>
      <x:c r="X120" s="2"/>
    </x:row>
    <x:row r="121" ht="23" customHeight="1">
      <x:c r="A121" s="2" t="str">
        <x:v>BLR</x:v>
      </x:c>
      <x:c r="B121" s="2" t="str">
        <x:v>Belarus</x:v>
      </x:c>
      <x:c r="C121" s="2" t="str">
        <x:v>Europe</x:v>
      </x:c>
      <x:c r="D121" s="2" t="str">
        <x:v>Base</x:v>
      </x:c>
      <x:c r="E121" s="17" t="n">
        <x:f>'Country Inputs'!F71</x:f>
        <x:v>20127</x:v>
      </x:c>
      <x:c r="F121" s="18" t="n">
        <x:f>'Country Inputs'!M71</x:f>
        <x:v>1</x:v>
      </x:c>
      <x:c r="G121" s="18" t="n">
        <x:f>'Country Inputs'!P71</x:f>
        <x:v>0.55</x:v>
      </x:c>
      <x:c r="H121" s="18" t="n">
        <x:f>'Country Inputs'!S71</x:f>
        <x:v>0.23</x:v>
      </x:c>
      <x:c r="I121" s="12" t="n">
        <x:f>IF(COUNT('Country Inputs'!F71,'Country Inputs'!M71,'Country Inputs'!P71,'Country Inputs'!S71)&lt;4,"Missing input",E121*F121*G121*H121)</x:f>
        <x:v>2546.0655</x:v>
      </x:c>
      <x:c r="J121" s="12" t="n">
        <x:f>'Country Inputs'!U71</x:f>
        <x:v>80</x:v>
      </x:c>
      <x:c r="K121" s="12" t="n">
        <x:f>IF(ISNUMBER(I121),I121/J121,"Missing input")</x:f>
        <x:v>31.825818750000003</x:v>
      </x:c>
      <x:c r="L121" s="12" t="n">
        <x:f>Assumptions!C9</x:f>
        <x:v>7</x:v>
      </x:c>
      <x:c r="M121" s="12" t="n">
        <x:f>IF(ISNUMBER(K121),K121/L121,"Missing input")</x:f>
        <x:v>4.546545535714286</x:v>
      </x:c>
      <x:c r="N121" s="17" t="n">
        <x:f>Assumptions!C6</x:f>
        <x:v>12000</x:v>
      </x:c>
      <x:c r="O121" s="17" t="n">
        <x:f>Assumptions!C7</x:f>
        <x:v>2400</x:v>
      </x:c>
      <x:c r="P121" s="17" t="n">
        <x:f>Assumptions!C8</x:f>
        <x:v>48</x:v>
      </x:c>
      <x:c r="Q121" s="12" t="n">
        <x:f>IF(COUNT(Assumptions!C6:C8)&lt;3,"Missing price input",IF(ISNUMBER(M121),M121*N121+K121*O121+I121*P121,"Missing input"))</x:f>
        <x:v>253151.65542857145</x:v>
      </x:c>
      <x:c r="R121" s="15" t="n">
        <x:f>0</x:f>
        <x:v>0</x:v>
      </x:c>
      <x:c r="S121" s="15" t="n">
        <x:f>0</x:f>
        <x:v>0</x:v>
      </x:c>
      <x:c r="T121" s="15" t="n">
        <x:f>0</x:f>
        <x:v>0</x:v>
      </x:c>
      <x:c r="U121" s="15" t="n">
        <x:f>Assumptions!C10</x:f>
        <x:v>0.5</x:v>
      </x:c>
      <x:c r="V121" s="16" t="n">
        <x:f>IF(ISNUMBER(Q121),Q121*R121*S121*T121*U121,"Missing input")</x:f>
        <x:v>0</x:v>
      </x:c>
      <x:c r="W121" s="2"/>
      <x:c r="X121" s="2"/>
    </x:row>
    <x:row r="122" ht="23" customHeight="1">
      <x:c r="A122" s="2" t="str">
        <x:v>BLR</x:v>
      </x:c>
      <x:c r="B122" s="2" t="str">
        <x:v>Belarus</x:v>
      </x:c>
      <x:c r="C122" s="2" t="str">
        <x:v>Europe</x:v>
      </x:c>
      <x:c r="D122" s="2" t="str">
        <x:v>High</x:v>
      </x:c>
      <x:c r="E122" s="17" t="n">
        <x:f>'Country Inputs'!F71</x:f>
        <x:v>20127</x:v>
      </x:c>
      <x:c r="F122" s="18" t="n">
        <x:f>'Country Inputs'!N71</x:f>
        <x:v>1</x:v>
      </x:c>
      <x:c r="G122" s="18" t="n">
        <x:f>'Country Inputs'!Q71</x:f>
        <x:v>0.7</x:v>
      </x:c>
      <x:c r="H122" s="18" t="n">
        <x:f>'Country Inputs'!T71</x:f>
        <x:v>0.36</x:v>
      </x:c>
      <x:c r="I122" s="12" t="n">
        <x:f>IF(COUNT('Country Inputs'!F71,'Country Inputs'!N71,'Country Inputs'!Q71,'Country Inputs'!T71)&lt;4,"Missing input",E122*F122*G122*H122)</x:f>
        <x:v>5072.004</x:v>
      </x:c>
      <x:c r="J122" s="12" t="n">
        <x:f>'Country Inputs'!U71</x:f>
        <x:v>80</x:v>
      </x:c>
      <x:c r="K122" s="12" t="n">
        <x:f>IF(ISNUMBER(I122),I122/J122,"Missing input")</x:f>
        <x:v>63.40005</x:v>
      </x:c>
      <x:c r="L122" s="12" t="n">
        <x:f>Assumptions!D9</x:f>
        <x:v>7</x:v>
      </x:c>
      <x:c r="M122" s="12" t="n">
        <x:f>IF(ISNUMBER(K122),K122/L122,"Missing input")</x:f>
        <x:v>9.05715</x:v>
      </x:c>
      <x:c r="N122" s="17" t="n">
        <x:f>Assumptions!D6</x:f>
        <x:v>18000</x:v>
      </x:c>
      <x:c r="O122" s="17" t="n">
        <x:f>Assumptions!D7</x:f>
        <x:v>3600</x:v>
      </x:c>
      <x:c r="P122" s="17" t="n">
        <x:f>Assumptions!D8</x:f>
        <x:v>72</x:v>
      </x:c>
      <x:c r="Q122" s="12" t="n">
        <x:f>IF(COUNT(Assumptions!D6:D8)&lt;3,"Missing price input",IF(ISNUMBER(M122),M122*N122+K122*O122+I122*P122,"Missing input"))</x:f>
        <x:v>756453.1680000001</x:v>
      </x:c>
      <x:c r="R122" s="15" t="n">
        <x:f>0</x:f>
        <x:v>0</x:v>
      </x:c>
      <x:c r="S122" s="15" t="n">
        <x:f>0</x:f>
        <x:v>0</x:v>
      </x:c>
      <x:c r="T122" s="15" t="n">
        <x:f>0</x:f>
        <x:v>0</x:v>
      </x:c>
      <x:c r="U122" s="15" t="n">
        <x:f>Assumptions!D10</x:f>
        <x:v>0.5</x:v>
      </x:c>
      <x:c r="V122" s="16" t="n">
        <x:f>IF(ISNUMBER(Q122),Q122*R122*S122*T122*U122,"Missing input")</x:f>
        <x:v>0</x:v>
      </x:c>
      <x:c r="W122" s="2"/>
      <x:c r="X122" s="2"/>
    </x:row>
    <x:row r="123" ht="23" customHeight="1">
      <x:c r="A123" s="2" t="str">
        <x:v>BEL</x:v>
      </x:c>
      <x:c r="B123" s="2" t="str">
        <x:v>Belgium</x:v>
      </x:c>
      <x:c r="C123" s="2" t="str">
        <x:v>Europe</x:v>
      </x:c>
      <x:c r="D123" s="2" t="str">
        <x:v>Low</x:v>
      </x:c>
      <x:c r="E123" s="17" t="n">
        <x:f>'Country Inputs'!F72</x:f>
        <x:v>64007</x:v>
      </x:c>
      <x:c r="F123" s="18" t="n">
        <x:f>'Country Inputs'!L72</x:f>
        <x:v>1</x:v>
      </x:c>
      <x:c r="G123" s="18" t="n">
        <x:f>'Country Inputs'!O72</x:f>
        <x:v>0.4</x:v>
      </x:c>
      <x:c r="H123" s="18" t="n">
        <x:f>'Country Inputs'!R72</x:f>
        <x:v>0.12</x:v>
      </x:c>
      <x:c r="I123" s="12" t="n">
        <x:f>IF(COUNT('Country Inputs'!F72,'Country Inputs'!L72,'Country Inputs'!O72,'Country Inputs'!R72)&lt;4,"Missing input",E123*F123*G123*H123)</x:f>
        <x:v>3072.3360000000002</x:v>
      </x:c>
      <x:c r="J123" s="12" t="n">
        <x:f>'Country Inputs'!U72</x:f>
        <x:v>80</x:v>
      </x:c>
      <x:c r="K123" s="12" t="n">
        <x:f>IF(ISNUMBER(I123),I123/J123,"Missing input")</x:f>
        <x:v>38.4042</x:v>
      </x:c>
      <x:c r="L123" s="12" t="n">
        <x:f>Assumptions!B9</x:f>
        <x:v>7</x:v>
      </x:c>
      <x:c r="M123" s="12" t="n">
        <x:f>IF(ISNUMBER(K123),K123/L123,"Missing input")</x:f>
        <x:v>5.486314285714286</x:v>
      </x:c>
      <x:c r="N123" s="17" t="n">
        <x:f>Assumptions!B6</x:f>
        <x:v>6000</x:v>
      </x:c>
      <x:c r="O123" s="17" t="n">
        <x:f>Assumptions!B7</x:f>
        <x:v>1200</x:v>
      </x:c>
      <x:c r="P123" s="17" t="n">
        <x:f>Assumptions!B8</x:f>
        <x:v>24</x:v>
      </x:c>
      <x:c r="Q123" s="12" t="n">
        <x:f>IF(COUNT(Assumptions!B6:B8)&lt;3,"Missing price input",IF(ISNUMBER(M123),M123*N123+K123*O123+I123*P123,"Missing input"))</x:f>
        <x:v>152738.98971428574</x:v>
      </x:c>
      <x:c r="R123" s="15" t="n">
        <x:f>0</x:f>
        <x:v>0</x:v>
      </x:c>
      <x:c r="S123" s="15" t="n">
        <x:f>0</x:f>
        <x:v>0</x:v>
      </x:c>
      <x:c r="T123" s="15" t="n">
        <x:f>0</x:f>
        <x:v>0</x:v>
      </x:c>
      <x:c r="U123" s="15" t="n">
        <x:f>Assumptions!B10</x:f>
        <x:v>0.5</x:v>
      </x:c>
      <x:c r="V123" s="16" t="n">
        <x:f>IF(ISNUMBER(Q123),Q123*R123*S123*T123*U123,"Missing input")</x:f>
        <x:v>0</x:v>
      </x:c>
      <x:c r="W123" s="2"/>
      <x:c r="X123" s="2"/>
    </x:row>
    <x:row r="124" ht="23" customHeight="1">
      <x:c r="A124" s="2" t="str">
        <x:v>BEL</x:v>
      </x:c>
      <x:c r="B124" s="2" t="str">
        <x:v>Belgium</x:v>
      </x:c>
      <x:c r="C124" s="2" t="str">
        <x:v>Europe</x:v>
      </x:c>
      <x:c r="D124" s="2" t="str">
        <x:v>Base</x:v>
      </x:c>
      <x:c r="E124" s="17" t="n">
        <x:f>'Country Inputs'!F72</x:f>
        <x:v>64007</x:v>
      </x:c>
      <x:c r="F124" s="18" t="n">
        <x:f>'Country Inputs'!M72</x:f>
        <x:v>1</x:v>
      </x:c>
      <x:c r="G124" s="18" t="n">
        <x:f>'Country Inputs'!P72</x:f>
        <x:v>0.55</x:v>
      </x:c>
      <x:c r="H124" s="18" t="n">
        <x:f>'Country Inputs'!S72</x:f>
        <x:v>0.23</x:v>
      </x:c>
      <x:c r="I124" s="12" t="n">
        <x:f>IF(COUNT('Country Inputs'!F72,'Country Inputs'!M72,'Country Inputs'!P72,'Country Inputs'!S72)&lt;4,"Missing input",E124*F124*G124*H124)</x:f>
        <x:v>8096.885500000002</x:v>
      </x:c>
      <x:c r="J124" s="12" t="n">
        <x:f>'Country Inputs'!U72</x:f>
        <x:v>80</x:v>
      </x:c>
      <x:c r="K124" s="12" t="n">
        <x:f>IF(ISNUMBER(I124),I124/J124,"Missing input")</x:f>
        <x:v>101.21106875000002</x:v>
      </x:c>
      <x:c r="L124" s="12" t="n">
        <x:f>Assumptions!C9</x:f>
        <x:v>7</x:v>
      </x:c>
      <x:c r="M124" s="12" t="n">
        <x:f>IF(ISNUMBER(K124),K124/L124,"Missing input")</x:f>
        <x:v>14.45872410714286</x:v>
      </x:c>
      <x:c r="N124" s="17" t="n">
        <x:f>Assumptions!C6</x:f>
        <x:v>12000</x:v>
      </x:c>
      <x:c r="O124" s="17" t="n">
        <x:f>Assumptions!C7</x:f>
        <x:v>2400</x:v>
      </x:c>
      <x:c r="P124" s="17" t="n">
        <x:f>Assumptions!C8</x:f>
        <x:v>48</x:v>
      </x:c>
      <x:c r="Q124" s="12" t="n">
        <x:f>IF(COUNT(Assumptions!C6:C8)&lt;3,"Missing price input",IF(ISNUMBER(M124),M124*N124+K124*O124+I124*P124,"Missing input"))</x:f>
        <x:v>805061.7582857144</x:v>
      </x:c>
      <x:c r="R124" s="15" t="n">
        <x:f>0</x:f>
        <x:v>0</x:v>
      </x:c>
      <x:c r="S124" s="15" t="n">
        <x:f>0</x:f>
        <x:v>0</x:v>
      </x:c>
      <x:c r="T124" s="15" t="n">
        <x:f>0</x:f>
        <x:v>0</x:v>
      </x:c>
      <x:c r="U124" s="15" t="n">
        <x:f>Assumptions!C10</x:f>
        <x:v>0.5</x:v>
      </x:c>
      <x:c r="V124" s="16" t="n">
        <x:f>IF(ISNUMBER(Q124),Q124*R124*S124*T124*U124,"Missing input")</x:f>
        <x:v>0</x:v>
      </x:c>
      <x:c r="W124" s="2"/>
      <x:c r="X124" s="2"/>
    </x:row>
    <x:row r="125" ht="23" customHeight="1">
      <x:c r="A125" s="2" t="str">
        <x:v>BEL</x:v>
      </x:c>
      <x:c r="B125" s="2" t="str">
        <x:v>Belgium</x:v>
      </x:c>
      <x:c r="C125" s="2" t="str">
        <x:v>Europe</x:v>
      </x:c>
      <x:c r="D125" s="2" t="str">
        <x:v>High</x:v>
      </x:c>
      <x:c r="E125" s="17" t="n">
        <x:f>'Country Inputs'!F72</x:f>
        <x:v>64007</x:v>
      </x:c>
      <x:c r="F125" s="18" t="n">
        <x:f>'Country Inputs'!N72</x:f>
        <x:v>1</x:v>
      </x:c>
      <x:c r="G125" s="18" t="n">
        <x:f>'Country Inputs'!Q72</x:f>
        <x:v>0.7</x:v>
      </x:c>
      <x:c r="H125" s="18" t="n">
        <x:f>'Country Inputs'!T72</x:f>
        <x:v>0.36</x:v>
      </x:c>
      <x:c r="I125" s="12" t="n">
        <x:f>IF(COUNT('Country Inputs'!F72,'Country Inputs'!N72,'Country Inputs'!Q72,'Country Inputs'!T72)&lt;4,"Missing input",E125*F125*G125*H125)</x:f>
        <x:v>16129.763999999997</x:v>
      </x:c>
      <x:c r="J125" s="12" t="n">
        <x:f>'Country Inputs'!U72</x:f>
        <x:v>80</x:v>
      </x:c>
      <x:c r="K125" s="12" t="n">
        <x:f>IF(ISNUMBER(I125),I125/J125,"Missing input")</x:f>
        <x:v>201.62204999999997</x:v>
      </x:c>
      <x:c r="L125" s="12" t="n">
        <x:f>Assumptions!D9</x:f>
        <x:v>7</x:v>
      </x:c>
      <x:c r="M125" s="12" t="n">
        <x:f>IF(ISNUMBER(K125),K125/L125,"Missing input")</x:f>
        <x:v>28.803149999999995</x:v>
      </x:c>
      <x:c r="N125" s="17" t="n">
        <x:f>Assumptions!D6</x:f>
        <x:v>18000</x:v>
      </x:c>
      <x:c r="O125" s="17" t="n">
        <x:f>Assumptions!D7</x:f>
        <x:v>3600</x:v>
      </x:c>
      <x:c r="P125" s="17" t="n">
        <x:f>Assumptions!D8</x:f>
        <x:v>72</x:v>
      </x:c>
      <x:c r="Q125" s="12" t="n">
        <x:f>IF(COUNT(Assumptions!D6:D8)&lt;3,"Missing price input",IF(ISNUMBER(M125),M125*N125+K125*O125+I125*P125,"Missing input"))</x:f>
        <x:v>2405639.0879999995</x:v>
      </x:c>
      <x:c r="R125" s="15" t="n">
        <x:f>0</x:f>
        <x:v>0</x:v>
      </x:c>
      <x:c r="S125" s="15" t="n">
        <x:f>0</x:f>
        <x:v>0</x:v>
      </x:c>
      <x:c r="T125" s="15" t="n">
        <x:f>0</x:f>
        <x:v>0</x:v>
      </x:c>
      <x:c r="U125" s="15" t="n">
        <x:f>Assumptions!D10</x:f>
        <x:v>0.5</x:v>
      </x:c>
      <x:c r="V125" s="16" t="n">
        <x:f>IF(ISNUMBER(Q125),Q125*R125*S125*T125*U125,"Missing input")</x:f>
        <x:v>0</x:v>
      </x:c>
      <x:c r="W125" s="2"/>
      <x:c r="X125" s="2"/>
    </x:row>
    <x:row r="126" ht="23" customHeight="1">
      <x:c r="A126" s="2" t="str">
        <x:v>BIH</x:v>
      </x:c>
      <x:c r="B126" s="2" t="str">
        <x:v>Bosnia and Herzegovina</x:v>
      </x:c>
      <x:c r="C126" s="2" t="str">
        <x:v>Europe</x:v>
      </x:c>
      <x:c r="D126" s="2" t="str">
        <x:v>Low</x:v>
      </x:c>
      <x:c r="E126" s="17" t="n">
        <x:f>'Country Inputs'!F73</x:f>
        <x:v>19298</x:v>
      </x:c>
      <x:c r="F126" s="18" t="n">
        <x:f>'Country Inputs'!L73</x:f>
        <x:v>1</x:v>
      </x:c>
      <x:c r="G126" s="18" t="n">
        <x:f>'Country Inputs'!O73</x:f>
        <x:v>0.4</x:v>
      </x:c>
      <x:c r="H126" s="18" t="n">
        <x:f>'Country Inputs'!R73</x:f>
        <x:v>0.12</x:v>
      </x:c>
      <x:c r="I126" s="12" t="n">
        <x:f>IF(COUNT('Country Inputs'!F73,'Country Inputs'!L73,'Country Inputs'!O73,'Country Inputs'!R73)&lt;4,"Missing input",E126*F126*G126*H126)</x:f>
        <x:v>926.3040000000001</x:v>
      </x:c>
      <x:c r="J126" s="12" t="n">
        <x:f>'Country Inputs'!U73</x:f>
        <x:v>80</x:v>
      </x:c>
      <x:c r="K126" s="12" t="n">
        <x:f>IF(ISNUMBER(I126),I126/J126,"Missing input")</x:f>
        <x:v>11.578800000000001</x:v>
      </x:c>
      <x:c r="L126" s="12" t="n">
        <x:f>Assumptions!B9</x:f>
        <x:v>7</x:v>
      </x:c>
      <x:c r="M126" s="12" t="n">
        <x:f>IF(ISNUMBER(K126),K126/L126,"Missing input")</x:f>
        <x:v>1.6541142857142859</x:v>
      </x:c>
      <x:c r="N126" s="17" t="n">
        <x:f>Assumptions!B6</x:f>
        <x:v>6000</x:v>
      </x:c>
      <x:c r="O126" s="17" t="n">
        <x:f>Assumptions!B7</x:f>
        <x:v>1200</x:v>
      </x:c>
      <x:c r="P126" s="17" t="n">
        <x:f>Assumptions!B8</x:f>
        <x:v>24</x:v>
      </x:c>
      <x:c r="Q126" s="12" t="n">
        <x:f>IF(COUNT(Assumptions!B6:B8)&lt;3,"Missing price input",IF(ISNUMBER(M126),M126*N126+K126*O126+I126*P126,"Missing input"))</x:f>
        <x:v>46050.54171428572</x:v>
      </x:c>
      <x:c r="R126" s="15" t="n">
        <x:f>0</x:f>
        <x:v>0</x:v>
      </x:c>
      <x:c r="S126" s="15" t="n">
        <x:f>0</x:f>
        <x:v>0</x:v>
      </x:c>
      <x:c r="T126" s="15" t="n">
        <x:f>0</x:f>
        <x:v>0</x:v>
      </x:c>
      <x:c r="U126" s="15" t="n">
        <x:f>Assumptions!B10</x:f>
        <x:v>0.5</x:v>
      </x:c>
      <x:c r="V126" s="16" t="n">
        <x:f>IF(ISNUMBER(Q126),Q126*R126*S126*T126*U126,"Missing input")</x:f>
        <x:v>0</x:v>
      </x:c>
      <x:c r="W126" s="2"/>
      <x:c r="X126" s="2"/>
    </x:row>
    <x:row r="127" ht="23" customHeight="1">
      <x:c r="A127" s="2" t="str">
        <x:v>BIH</x:v>
      </x:c>
      <x:c r="B127" s="2" t="str">
        <x:v>Bosnia and Herzegovina</x:v>
      </x:c>
      <x:c r="C127" s="2" t="str">
        <x:v>Europe</x:v>
      </x:c>
      <x:c r="D127" s="2" t="str">
        <x:v>Base</x:v>
      </x:c>
      <x:c r="E127" s="17" t="n">
        <x:f>'Country Inputs'!F73</x:f>
        <x:v>19298</x:v>
      </x:c>
      <x:c r="F127" s="18" t="n">
        <x:f>'Country Inputs'!M73</x:f>
        <x:v>1</x:v>
      </x:c>
      <x:c r="G127" s="18" t="n">
        <x:f>'Country Inputs'!P73</x:f>
        <x:v>0.55</x:v>
      </x:c>
      <x:c r="H127" s="18" t="n">
        <x:f>'Country Inputs'!S73</x:f>
        <x:v>0.23</x:v>
      </x:c>
      <x:c r="I127" s="12" t="n">
        <x:f>IF(COUNT('Country Inputs'!F73,'Country Inputs'!M73,'Country Inputs'!P73,'Country Inputs'!S73)&lt;4,"Missing input",E127*F127*G127*H127)</x:f>
        <x:v>2441.1970000000006</x:v>
      </x:c>
      <x:c r="J127" s="12" t="n">
        <x:f>'Country Inputs'!U73</x:f>
        <x:v>80</x:v>
      </x:c>
      <x:c r="K127" s="12" t="n">
        <x:f>IF(ISNUMBER(I127),I127/J127,"Missing input")</x:f>
        <x:v>30.514962500000006</x:v>
      </x:c>
      <x:c r="L127" s="12" t="n">
        <x:f>Assumptions!C9</x:f>
        <x:v>7</x:v>
      </x:c>
      <x:c r="M127" s="12" t="n">
        <x:f>IF(ISNUMBER(K127),K127/L127,"Missing input")</x:f>
        <x:v>4.359280357142858</x:v>
      </x:c>
      <x:c r="N127" s="17" t="n">
        <x:f>Assumptions!C6</x:f>
        <x:v>12000</x:v>
      </x:c>
      <x:c r="O127" s="17" t="n">
        <x:f>Assumptions!C7</x:f>
        <x:v>2400</x:v>
      </x:c>
      <x:c r="P127" s="17" t="n">
        <x:f>Assumptions!C8</x:f>
        <x:v>48</x:v>
      </x:c>
      <x:c r="Q127" s="12" t="n">
        <x:f>IF(COUNT(Assumptions!C6:C8)&lt;3,"Missing price input",IF(ISNUMBER(M127),M127*N127+K127*O127+I127*P127,"Missing input"))</x:f>
        <x:v>242724.73028571435</x:v>
      </x:c>
      <x:c r="R127" s="15" t="n">
        <x:f>0</x:f>
        <x:v>0</x:v>
      </x:c>
      <x:c r="S127" s="15" t="n">
        <x:f>0</x:f>
        <x:v>0</x:v>
      </x:c>
      <x:c r="T127" s="15" t="n">
        <x:f>0</x:f>
        <x:v>0</x:v>
      </x:c>
      <x:c r="U127" s="15" t="n">
        <x:f>Assumptions!C10</x:f>
        <x:v>0.5</x:v>
      </x:c>
      <x:c r="V127" s="16" t="n">
        <x:f>IF(ISNUMBER(Q127),Q127*R127*S127*T127*U127,"Missing input")</x:f>
        <x:v>0</x:v>
      </x:c>
      <x:c r="W127" s="2"/>
      <x:c r="X127" s="2"/>
    </x:row>
    <x:row r="128" ht="23" customHeight="1">
      <x:c r="A128" s="2" t="str">
        <x:v>BIH</x:v>
      </x:c>
      <x:c r="B128" s="2" t="str">
        <x:v>Bosnia and Herzegovina</x:v>
      </x:c>
      <x:c r="C128" s="2" t="str">
        <x:v>Europe</x:v>
      </x:c>
      <x:c r="D128" s="2" t="str">
        <x:v>High</x:v>
      </x:c>
      <x:c r="E128" s="17" t="n">
        <x:f>'Country Inputs'!F73</x:f>
        <x:v>19298</x:v>
      </x:c>
      <x:c r="F128" s="18" t="n">
        <x:f>'Country Inputs'!N73</x:f>
        <x:v>1</x:v>
      </x:c>
      <x:c r="G128" s="18" t="n">
        <x:f>'Country Inputs'!Q73</x:f>
        <x:v>0.7</x:v>
      </x:c>
      <x:c r="H128" s="18" t="n">
        <x:f>'Country Inputs'!T73</x:f>
        <x:v>0.36</x:v>
      </x:c>
      <x:c r="I128" s="12" t="n">
        <x:f>IF(COUNT('Country Inputs'!F73,'Country Inputs'!N73,'Country Inputs'!Q73,'Country Inputs'!T73)&lt;4,"Missing input",E128*F128*G128*H128)</x:f>
        <x:v>4863.096</x:v>
      </x:c>
      <x:c r="J128" s="12" t="n">
        <x:f>'Country Inputs'!U73</x:f>
        <x:v>80</x:v>
      </x:c>
      <x:c r="K128" s="12" t="n">
        <x:f>IF(ISNUMBER(I128),I128/J128,"Missing input")</x:f>
        <x:v>60.78869999999999</x:v>
      </x:c>
      <x:c r="L128" s="12" t="n">
        <x:f>Assumptions!D9</x:f>
        <x:v>7</x:v>
      </x:c>
      <x:c r="M128" s="12" t="n">
        <x:f>IF(ISNUMBER(K128),K128/L128,"Missing input")</x:f>
        <x:v>8.684099999999999</x:v>
      </x:c>
      <x:c r="N128" s="17" t="n">
        <x:f>Assumptions!D6</x:f>
        <x:v>18000</x:v>
      </x:c>
      <x:c r="O128" s="17" t="n">
        <x:f>Assumptions!D7</x:f>
        <x:v>3600</x:v>
      </x:c>
      <x:c r="P128" s="17" t="n">
        <x:f>Assumptions!D8</x:f>
        <x:v>72</x:v>
      </x:c>
      <x:c r="Q128" s="12" t="n">
        <x:f>IF(COUNT(Assumptions!D6:D8)&lt;3,"Missing price input",IF(ISNUMBER(M128),M128*N128+K128*O128+I128*P128,"Missing input"))</x:f>
        <x:v>725296.0319999999</x:v>
      </x:c>
      <x:c r="R128" s="15" t="n">
        <x:f>0</x:f>
        <x:v>0</x:v>
      </x:c>
      <x:c r="S128" s="15" t="n">
        <x:f>0</x:f>
        <x:v>0</x:v>
      </x:c>
      <x:c r="T128" s="15" t="n">
        <x:f>0</x:f>
        <x:v>0</x:v>
      </x:c>
      <x:c r="U128" s="15" t="n">
        <x:f>Assumptions!D10</x:f>
        <x:v>0.5</x:v>
      </x:c>
      <x:c r="V128" s="16" t="n">
        <x:f>IF(ISNUMBER(Q128),Q128*R128*S128*T128*U128,"Missing input")</x:f>
        <x:v>0</x:v>
      </x:c>
      <x:c r="W128" s="2"/>
      <x:c r="X128" s="2"/>
    </x:row>
    <x:row r="129" ht="23" customHeight="1">
      <x:c r="A129" s="2" t="str">
        <x:v>BGR</x:v>
      </x:c>
      <x:c r="B129" s="2" t="str">
        <x:v>Bulgaria</x:v>
      </x:c>
      <x:c r="C129" s="2" t="str">
        <x:v>Europe</x:v>
      </x:c>
      <x:c r="D129" s="2" t="str">
        <x:v>Low</x:v>
      </x:c>
      <x:c r="E129" s="17" t="n">
        <x:f>'Country Inputs'!F74</x:f>
        <x:v>132733</x:v>
      </x:c>
      <x:c r="F129" s="18" t="n">
        <x:f>'Country Inputs'!L74</x:f>
        <x:v>1</x:v>
      </x:c>
      <x:c r="G129" s="18" t="n">
        <x:f>'Country Inputs'!O74</x:f>
        <x:v>0.4</x:v>
      </x:c>
      <x:c r="H129" s="18" t="n">
        <x:f>'Country Inputs'!R74</x:f>
        <x:v>0.12</x:v>
      </x:c>
      <x:c r="I129" s="12" t="n">
        <x:f>IF(COUNT('Country Inputs'!F74,'Country Inputs'!L74,'Country Inputs'!O74,'Country Inputs'!R74)&lt;4,"Missing input",E129*F129*G129*H129)</x:f>
        <x:v>6371.184</x:v>
      </x:c>
      <x:c r="J129" s="12" t="n">
        <x:f>'Country Inputs'!U74</x:f>
        <x:v>80</x:v>
      </x:c>
      <x:c r="K129" s="12" t="n">
        <x:f>IF(ISNUMBER(I129),I129/J129,"Missing input")</x:f>
        <x:v>79.63980000000001</x:v>
      </x:c>
      <x:c r="L129" s="12" t="n">
        <x:f>Assumptions!B9</x:f>
        <x:v>7</x:v>
      </x:c>
      <x:c r="M129" s="12" t="n">
        <x:f>IF(ISNUMBER(K129),K129/L129,"Missing input")</x:f>
        <x:v>11.377114285714287</x:v>
      </x:c>
      <x:c r="N129" s="17" t="n">
        <x:f>Assumptions!B6</x:f>
        <x:v>6000</x:v>
      </x:c>
      <x:c r="O129" s="17" t="n">
        <x:f>Assumptions!B7</x:f>
        <x:v>1200</x:v>
      </x:c>
      <x:c r="P129" s="17" t="n">
        <x:f>Assumptions!B8</x:f>
        <x:v>24</x:v>
      </x:c>
      <x:c r="Q129" s="12" t="n">
        <x:f>IF(COUNT(Assumptions!B6:B8)&lt;3,"Missing price input",IF(ISNUMBER(M129),M129*N129+K129*O129+I129*P129,"Missing input"))</x:f>
        <x:v>316738.8617142857</x:v>
      </x:c>
      <x:c r="R129" s="15" t="n">
        <x:f>0</x:f>
        <x:v>0</x:v>
      </x:c>
      <x:c r="S129" s="15" t="n">
        <x:f>0</x:f>
        <x:v>0</x:v>
      </x:c>
      <x:c r="T129" s="15" t="n">
        <x:f>0</x:f>
        <x:v>0</x:v>
      </x:c>
      <x:c r="U129" s="15" t="n">
        <x:f>Assumptions!B10</x:f>
        <x:v>0.5</x:v>
      </x:c>
      <x:c r="V129" s="16" t="n">
        <x:f>IF(ISNUMBER(Q129),Q129*R129*S129*T129*U129,"Missing input")</x:f>
        <x:v>0</x:v>
      </x:c>
      <x:c r="W129" s="2"/>
      <x:c r="X129" s="2"/>
    </x:row>
    <x:row r="130" ht="23" customHeight="1">
      <x:c r="A130" s="2" t="str">
        <x:v>BGR</x:v>
      </x:c>
      <x:c r="B130" s="2" t="str">
        <x:v>Bulgaria</x:v>
      </x:c>
      <x:c r="C130" s="2" t="str">
        <x:v>Europe</x:v>
      </x:c>
      <x:c r="D130" s="2" t="str">
        <x:v>Base</x:v>
      </x:c>
      <x:c r="E130" s="17" t="n">
        <x:f>'Country Inputs'!F74</x:f>
        <x:v>132733</x:v>
      </x:c>
      <x:c r="F130" s="18" t="n">
        <x:f>'Country Inputs'!M74</x:f>
        <x:v>1</x:v>
      </x:c>
      <x:c r="G130" s="18" t="n">
        <x:f>'Country Inputs'!P74</x:f>
        <x:v>0.55</x:v>
      </x:c>
      <x:c r="H130" s="18" t="n">
        <x:f>'Country Inputs'!S74</x:f>
        <x:v>0.23</x:v>
      </x:c>
      <x:c r="I130" s="12" t="n">
        <x:f>IF(COUNT('Country Inputs'!F74,'Country Inputs'!M74,'Country Inputs'!P74,'Country Inputs'!S74)&lt;4,"Missing input",E130*F130*G130*H130)</x:f>
        <x:v>16790.724500000004</x:v>
      </x:c>
      <x:c r="J130" s="12" t="n">
        <x:f>'Country Inputs'!U74</x:f>
        <x:v>80</x:v>
      </x:c>
      <x:c r="K130" s="12" t="n">
        <x:f>IF(ISNUMBER(I130),I130/J130,"Missing input")</x:f>
        <x:v>209.88405625000004</x:v>
      </x:c>
      <x:c r="L130" s="12" t="n">
        <x:f>Assumptions!C9</x:f>
        <x:v>7</x:v>
      </x:c>
      <x:c r="M130" s="12" t="n">
        <x:f>IF(ISNUMBER(K130),K130/L130,"Missing input")</x:f>
        <x:v>29.983436607142863</x:v>
      </x:c>
      <x:c r="N130" s="17" t="n">
        <x:f>Assumptions!C6</x:f>
        <x:v>12000</x:v>
      </x:c>
      <x:c r="O130" s="17" t="n">
        <x:f>Assumptions!C7</x:f>
        <x:v>2400</x:v>
      </x:c>
      <x:c r="P130" s="17" t="n">
        <x:f>Assumptions!C8</x:f>
        <x:v>48</x:v>
      </x:c>
      <x:c r="Q130" s="12" t="n">
        <x:f>IF(COUNT(Assumptions!C6:C8)&lt;3,"Missing price input",IF(ISNUMBER(M130),M130*N130+K130*O130+I130*P130,"Missing input"))</x:f>
        <x:v>1669477.7502857146</x:v>
      </x:c>
      <x:c r="R130" s="15" t="n">
        <x:f>0</x:f>
        <x:v>0</x:v>
      </x:c>
      <x:c r="S130" s="15" t="n">
        <x:f>0</x:f>
        <x:v>0</x:v>
      </x:c>
      <x:c r="T130" s="15" t="n">
        <x:f>0</x:f>
        <x:v>0</x:v>
      </x:c>
      <x:c r="U130" s="15" t="n">
        <x:f>Assumptions!C10</x:f>
        <x:v>0.5</x:v>
      </x:c>
      <x:c r="V130" s="16" t="n">
        <x:f>IF(ISNUMBER(Q130),Q130*R130*S130*T130*U130,"Missing input")</x:f>
        <x:v>0</x:v>
      </x:c>
      <x:c r="W130" s="2"/>
      <x:c r="X130" s="2"/>
    </x:row>
    <x:row r="131" ht="23" customHeight="1">
      <x:c r="A131" s="2" t="str">
        <x:v>BGR</x:v>
      </x:c>
      <x:c r="B131" s="2" t="str">
        <x:v>Bulgaria</x:v>
      </x:c>
      <x:c r="C131" s="2" t="str">
        <x:v>Europe</x:v>
      </x:c>
      <x:c r="D131" s="2" t="str">
        <x:v>High</x:v>
      </x:c>
      <x:c r="E131" s="17" t="n">
        <x:f>'Country Inputs'!F74</x:f>
        <x:v>132733</x:v>
      </x:c>
      <x:c r="F131" s="18" t="n">
        <x:f>'Country Inputs'!N74</x:f>
        <x:v>1</x:v>
      </x:c>
      <x:c r="G131" s="18" t="n">
        <x:f>'Country Inputs'!Q74</x:f>
        <x:v>0.7</x:v>
      </x:c>
      <x:c r="H131" s="18" t="n">
        <x:f>'Country Inputs'!T74</x:f>
        <x:v>0.36</x:v>
      </x:c>
      <x:c r="I131" s="12" t="n">
        <x:f>IF(COUNT('Country Inputs'!F74,'Country Inputs'!N74,'Country Inputs'!Q74,'Country Inputs'!T74)&lt;4,"Missing input",E131*F131*G131*H131)</x:f>
        <x:v>33448.71599999999</x:v>
      </x:c>
      <x:c r="J131" s="12" t="n">
        <x:f>'Country Inputs'!U74</x:f>
        <x:v>80</x:v>
      </x:c>
      <x:c r="K131" s="12" t="n">
        <x:f>IF(ISNUMBER(I131),I131/J131,"Missing input")</x:f>
        <x:v>418.10894999999994</x:v>
      </x:c>
      <x:c r="L131" s="12" t="n">
        <x:f>Assumptions!D9</x:f>
        <x:v>7</x:v>
      </x:c>
      <x:c r="M131" s="12" t="n">
        <x:f>IF(ISNUMBER(K131),K131/L131,"Missing input")</x:f>
        <x:v>59.72984999999999</x:v>
      </x:c>
      <x:c r="N131" s="17" t="n">
        <x:f>Assumptions!D6</x:f>
        <x:v>18000</x:v>
      </x:c>
      <x:c r="O131" s="17" t="n">
        <x:f>Assumptions!D7</x:f>
        <x:v>3600</x:v>
      </x:c>
      <x:c r="P131" s="17" t="n">
        <x:f>Assumptions!D8</x:f>
        <x:v>72</x:v>
      </x:c>
      <x:c r="Q131" s="12" t="n">
        <x:f>IF(COUNT(Assumptions!D6:D8)&lt;3,"Missing price input",IF(ISNUMBER(M131),M131*N131+K131*O131+I131*P131,"Missing input"))</x:f>
        <x:v>4988637.071999999</x:v>
      </x:c>
      <x:c r="R131" s="15" t="n">
        <x:f>0</x:f>
        <x:v>0</x:v>
      </x:c>
      <x:c r="S131" s="15" t="n">
        <x:f>0</x:f>
        <x:v>0</x:v>
      </x:c>
      <x:c r="T131" s="15" t="n">
        <x:f>0</x:f>
        <x:v>0</x:v>
      </x:c>
      <x:c r="U131" s="15" t="n">
        <x:f>Assumptions!D10</x:f>
        <x:v>0.5</x:v>
      </x:c>
      <x:c r="V131" s="16" t="n">
        <x:f>IF(ISNUMBER(Q131),Q131*R131*S131*T131*U131,"Missing input")</x:f>
        <x:v>0</x:v>
      </x:c>
      <x:c r="W131" s="2"/>
      <x:c r="X131" s="2"/>
    </x:row>
    <x:row r="132" ht="23" customHeight="1">
      <x:c r="A132" s="2" t="str">
        <x:v>HRV</x:v>
      </x:c>
      <x:c r="B132" s="2" t="str">
        <x:v>Croatia</x:v>
      </x:c>
      <x:c r="C132" s="2" t="str">
        <x:v>Europe</x:v>
      </x:c>
      <x:c r="D132" s="2" t="str">
        <x:v>Low</x:v>
      </x:c>
      <x:c r="E132" s="17" t="n">
        <x:f>'Country Inputs'!F75</x:f>
        <x:v>82177</x:v>
      </x:c>
      <x:c r="F132" s="18" t="n">
        <x:f>'Country Inputs'!L75</x:f>
        <x:v>1</x:v>
      </x:c>
      <x:c r="G132" s="18" t="n">
        <x:f>'Country Inputs'!O75</x:f>
        <x:v>0.4</x:v>
      </x:c>
      <x:c r="H132" s="18" t="n">
        <x:f>'Country Inputs'!R75</x:f>
        <x:v>0.12</x:v>
      </x:c>
      <x:c r="I132" s="12" t="n">
        <x:f>IF(COUNT('Country Inputs'!F75,'Country Inputs'!L75,'Country Inputs'!O75,'Country Inputs'!R75)&lt;4,"Missing input",E132*F132*G132*H132)</x:f>
        <x:v>3944.496</x:v>
      </x:c>
      <x:c r="J132" s="12" t="n">
        <x:f>'Country Inputs'!U75</x:f>
        <x:v>80</x:v>
      </x:c>
      <x:c r="K132" s="12" t="n">
        <x:f>IF(ISNUMBER(I132),I132/J132,"Missing input")</x:f>
        <x:v>49.306200000000004</x:v>
      </x:c>
      <x:c r="L132" s="12" t="n">
        <x:f>Assumptions!B9</x:f>
        <x:v>7</x:v>
      </x:c>
      <x:c r="M132" s="12" t="n">
        <x:f>IF(ISNUMBER(K132),K132/L132,"Missing input")</x:f>
        <x:v>7.043742857142858</x:v>
      </x:c>
      <x:c r="N132" s="17" t="n">
        <x:f>Assumptions!B6</x:f>
        <x:v>6000</x:v>
      </x:c>
      <x:c r="O132" s="17" t="n">
        <x:f>Assumptions!B7</x:f>
        <x:v>1200</x:v>
      </x:c>
      <x:c r="P132" s="17" t="n">
        <x:f>Assumptions!B8</x:f>
        <x:v>24</x:v>
      </x:c>
      <x:c r="Q132" s="12" t="n">
        <x:f>IF(COUNT(Assumptions!B6:B8)&lt;3,"Missing price input",IF(ISNUMBER(M132),M132*N132+K132*O132+I132*P132,"Missing input"))</x:f>
        <x:v>196097.80114285718</x:v>
      </x:c>
      <x:c r="R132" s="15" t="n">
        <x:f>0</x:f>
        <x:v>0</x:v>
      </x:c>
      <x:c r="S132" s="15" t="n">
        <x:f>0</x:f>
        <x:v>0</x:v>
      </x:c>
      <x:c r="T132" s="15" t="n">
        <x:f>0</x:f>
        <x:v>0</x:v>
      </x:c>
      <x:c r="U132" s="15" t="n">
        <x:f>Assumptions!B10</x:f>
        <x:v>0.5</x:v>
      </x:c>
      <x:c r="V132" s="16" t="n">
        <x:f>IF(ISNUMBER(Q132),Q132*R132*S132*T132*U132,"Missing input")</x:f>
        <x:v>0</x:v>
      </x:c>
      <x:c r="W132" s="2"/>
      <x:c r="X132" s="2"/>
    </x:row>
    <x:row r="133" ht="23" customHeight="1">
      <x:c r="A133" s="2" t="str">
        <x:v>HRV</x:v>
      </x:c>
      <x:c r="B133" s="2" t="str">
        <x:v>Croatia</x:v>
      </x:c>
      <x:c r="C133" s="2" t="str">
        <x:v>Europe</x:v>
      </x:c>
      <x:c r="D133" s="2" t="str">
        <x:v>Base</x:v>
      </x:c>
      <x:c r="E133" s="17" t="n">
        <x:f>'Country Inputs'!F75</x:f>
        <x:v>82177</x:v>
      </x:c>
      <x:c r="F133" s="18" t="n">
        <x:f>'Country Inputs'!M75</x:f>
        <x:v>1</x:v>
      </x:c>
      <x:c r="G133" s="18" t="n">
        <x:f>'Country Inputs'!P75</x:f>
        <x:v>0.55</x:v>
      </x:c>
      <x:c r="H133" s="18" t="n">
        <x:f>'Country Inputs'!S75</x:f>
        <x:v>0.23</x:v>
      </x:c>
      <x:c r="I133" s="12" t="n">
        <x:f>IF(COUNT('Country Inputs'!F75,'Country Inputs'!M75,'Country Inputs'!P75,'Country Inputs'!S75)&lt;4,"Missing input",E133*F133*G133*H133)</x:f>
        <x:v>10395.390500000001</x:v>
      </x:c>
      <x:c r="J133" s="12" t="n">
        <x:f>'Country Inputs'!U75</x:f>
        <x:v>80</x:v>
      </x:c>
      <x:c r="K133" s="12" t="n">
        <x:f>IF(ISNUMBER(I133),I133/J133,"Missing input")</x:f>
        <x:v>129.94238125</x:v>
      </x:c>
      <x:c r="L133" s="12" t="n">
        <x:f>Assumptions!C9</x:f>
        <x:v>7</x:v>
      </x:c>
      <x:c r="M133" s="12" t="n">
        <x:f>IF(ISNUMBER(K133),K133/L133,"Missing input")</x:f>
        <x:v>18.56319732142857</x:v>
      </x:c>
      <x:c r="N133" s="17" t="n">
        <x:f>Assumptions!C6</x:f>
        <x:v>12000</x:v>
      </x:c>
      <x:c r="O133" s="17" t="n">
        <x:f>Assumptions!C7</x:f>
        <x:v>2400</x:v>
      </x:c>
      <x:c r="P133" s="17" t="n">
        <x:f>Assumptions!C8</x:f>
        <x:v>48</x:v>
      </x:c>
      <x:c r="Q133" s="12" t="n">
        <x:f>IF(COUNT(Assumptions!C6:C8)&lt;3,"Missing price input",IF(ISNUMBER(M133),M133*N133+K133*O133+I133*P133,"Missing input"))</x:f>
        <x:v>1033598.826857143</x:v>
      </x:c>
      <x:c r="R133" s="15" t="n">
        <x:f>0</x:f>
        <x:v>0</x:v>
      </x:c>
      <x:c r="S133" s="15" t="n">
        <x:f>0</x:f>
        <x:v>0</x:v>
      </x:c>
      <x:c r="T133" s="15" t="n">
        <x:f>0</x:f>
        <x:v>0</x:v>
      </x:c>
      <x:c r="U133" s="15" t="n">
        <x:f>Assumptions!C10</x:f>
        <x:v>0.5</x:v>
      </x:c>
      <x:c r="V133" s="16" t="n">
        <x:f>IF(ISNUMBER(Q133),Q133*R133*S133*T133*U133,"Missing input")</x:f>
        <x:v>0</x:v>
      </x:c>
      <x:c r="W133" s="2"/>
      <x:c r="X133" s="2"/>
    </x:row>
    <x:row r="134" ht="23" customHeight="1">
      <x:c r="A134" s="2" t="str">
        <x:v>HRV</x:v>
      </x:c>
      <x:c r="B134" s="2" t="str">
        <x:v>Croatia</x:v>
      </x:c>
      <x:c r="C134" s="2" t="str">
        <x:v>Europe</x:v>
      </x:c>
      <x:c r="D134" s="2" t="str">
        <x:v>High</x:v>
      </x:c>
      <x:c r="E134" s="17" t="n">
        <x:f>'Country Inputs'!F75</x:f>
        <x:v>82177</x:v>
      </x:c>
      <x:c r="F134" s="18" t="n">
        <x:f>'Country Inputs'!N75</x:f>
        <x:v>1</x:v>
      </x:c>
      <x:c r="G134" s="18" t="n">
        <x:f>'Country Inputs'!Q75</x:f>
        <x:v>0.7</x:v>
      </x:c>
      <x:c r="H134" s="18" t="n">
        <x:f>'Country Inputs'!T75</x:f>
        <x:v>0.36</x:v>
      </x:c>
      <x:c r="I134" s="12" t="n">
        <x:f>IF(COUNT('Country Inputs'!F75,'Country Inputs'!N75,'Country Inputs'!Q75,'Country Inputs'!T75)&lt;4,"Missing input",E134*F134*G134*H134)</x:f>
        <x:v>20708.603999999996</x:v>
      </x:c>
      <x:c r="J134" s="12" t="n">
        <x:f>'Country Inputs'!U75</x:f>
        <x:v>80</x:v>
      </x:c>
      <x:c r="K134" s="12" t="n">
        <x:f>IF(ISNUMBER(I134),I134/J134,"Missing input")</x:f>
        <x:v>258.85754999999995</x:v>
      </x:c>
      <x:c r="L134" s="12" t="n">
        <x:f>Assumptions!D9</x:f>
        <x:v>7</x:v>
      </x:c>
      <x:c r="M134" s="12" t="n">
        <x:f>IF(ISNUMBER(K134),K134/L134,"Missing input")</x:f>
        <x:v>36.97964999999999</x:v>
      </x:c>
      <x:c r="N134" s="17" t="n">
        <x:f>Assumptions!D6</x:f>
        <x:v>18000</x:v>
      </x:c>
      <x:c r="O134" s="17" t="n">
        <x:f>Assumptions!D7</x:f>
        <x:v>3600</x:v>
      </x:c>
      <x:c r="P134" s="17" t="n">
        <x:f>Assumptions!D8</x:f>
        <x:v>72</x:v>
      </x:c>
      <x:c r="Q134" s="12" t="n">
        <x:f>IF(COUNT(Assumptions!D6:D8)&lt;3,"Missing price input",IF(ISNUMBER(M134),M134*N134+K134*O134+I134*P134,"Missing input"))</x:f>
        <x:v>3088540.3679999993</x:v>
      </x:c>
      <x:c r="R134" s="15" t="n">
        <x:f>0</x:f>
        <x:v>0</x:v>
      </x:c>
      <x:c r="S134" s="15" t="n">
        <x:f>0</x:f>
        <x:v>0</x:v>
      </x:c>
      <x:c r="T134" s="15" t="n">
        <x:f>0</x:f>
        <x:v>0</x:v>
      </x:c>
      <x:c r="U134" s="15" t="n">
        <x:f>Assumptions!D10</x:f>
        <x:v>0.5</x:v>
      </x:c>
      <x:c r="V134" s="16" t="n">
        <x:f>IF(ISNUMBER(Q134),Q134*R134*S134*T134*U134,"Missing input")</x:f>
        <x:v>0</x:v>
      </x:c>
      <x:c r="W134" s="2"/>
      <x:c r="X134" s="2"/>
    </x:row>
    <x:row r="135" ht="23" customHeight="1">
      <x:c r="A135" s="2" t="str">
        <x:v>CYP</x:v>
      </x:c>
      <x:c r="B135" s="2" t="str">
        <x:v>Cyprus</x:v>
      </x:c>
      <x:c r="C135" s="2" t="str">
        <x:v>Europe</x:v>
      </x:c>
      <x:c r="D135" s="2" t="str">
        <x:v>Low</x:v>
      </x:c>
      <x:c r="E135" s="17" t="n">
        <x:f>'Country Inputs'!F76</x:f>
        <x:v>46023</x:v>
      </x:c>
      <x:c r="F135" s="18" t="n">
        <x:f>'Country Inputs'!L76</x:f>
        <x:v>1</x:v>
      </x:c>
      <x:c r="G135" s="18" t="n">
        <x:f>'Country Inputs'!O76</x:f>
        <x:v>0.4</x:v>
      </x:c>
      <x:c r="H135" s="18" t="n">
        <x:f>'Country Inputs'!R76</x:f>
        <x:v>0.12</x:v>
      </x:c>
      <x:c r="I135" s="12" t="n">
        <x:f>IF(COUNT('Country Inputs'!F76,'Country Inputs'!L76,'Country Inputs'!O76,'Country Inputs'!R76)&lt;4,"Missing input",E135*F135*G135*H135)</x:f>
        <x:v>2209.104</x:v>
      </x:c>
      <x:c r="J135" s="12" t="n">
        <x:f>'Country Inputs'!U76</x:f>
        <x:v>80</x:v>
      </x:c>
      <x:c r="K135" s="12" t="n">
        <x:f>IF(ISNUMBER(I135),I135/J135,"Missing input")</x:f>
        <x:v>27.613799999999998</x:v>
      </x:c>
      <x:c r="L135" s="12" t="n">
        <x:f>Assumptions!B9</x:f>
        <x:v>7</x:v>
      </x:c>
      <x:c r="M135" s="12" t="n">
        <x:f>IF(ISNUMBER(K135),K135/L135,"Missing input")</x:f>
        <x:v>3.944828571428571</x:v>
      </x:c>
      <x:c r="N135" s="17" t="n">
        <x:f>Assumptions!B6</x:f>
        <x:v>6000</x:v>
      </x:c>
      <x:c r="O135" s="17" t="n">
        <x:f>Assumptions!B7</x:f>
        <x:v>1200</x:v>
      </x:c>
      <x:c r="P135" s="17" t="n">
        <x:f>Assumptions!B8</x:f>
        <x:v>24</x:v>
      </x:c>
      <x:c r="Q135" s="12" t="n">
        <x:f>IF(COUNT(Assumptions!B6:B8)&lt;3,"Missing price input",IF(ISNUMBER(M135),M135*N135+K135*O135+I135*P135,"Missing input"))</x:f>
        <x:v>109824.02742857143</x:v>
      </x:c>
      <x:c r="R135" s="15" t="n">
        <x:f>0</x:f>
        <x:v>0</x:v>
      </x:c>
      <x:c r="S135" s="15" t="n">
        <x:f>0</x:f>
        <x:v>0</x:v>
      </x:c>
      <x:c r="T135" s="15" t="n">
        <x:f>0</x:f>
        <x:v>0</x:v>
      </x:c>
      <x:c r="U135" s="15" t="n">
        <x:f>Assumptions!B10</x:f>
        <x:v>0.5</x:v>
      </x:c>
      <x:c r="V135" s="16" t="n">
        <x:f>IF(ISNUMBER(Q135),Q135*R135*S135*T135*U135,"Missing input")</x:f>
        <x:v>0</x:v>
      </x:c>
      <x:c r="W135" s="2"/>
      <x:c r="X135" s="2"/>
    </x:row>
    <x:row r="136" ht="23" customHeight="1">
      <x:c r="A136" s="2" t="str">
        <x:v>CYP</x:v>
      </x:c>
      <x:c r="B136" s="2" t="str">
        <x:v>Cyprus</x:v>
      </x:c>
      <x:c r="C136" s="2" t="str">
        <x:v>Europe</x:v>
      </x:c>
      <x:c r="D136" s="2" t="str">
        <x:v>Base</x:v>
      </x:c>
      <x:c r="E136" s="17" t="n">
        <x:f>'Country Inputs'!F76</x:f>
        <x:v>46023</x:v>
      </x:c>
      <x:c r="F136" s="18" t="n">
        <x:f>'Country Inputs'!M76</x:f>
        <x:v>1</x:v>
      </x:c>
      <x:c r="G136" s="18" t="n">
        <x:f>'Country Inputs'!P76</x:f>
        <x:v>0.55</x:v>
      </x:c>
      <x:c r="H136" s="18" t="n">
        <x:f>'Country Inputs'!S76</x:f>
        <x:v>0.23</x:v>
      </x:c>
      <x:c r="I136" s="12" t="n">
        <x:f>IF(COUNT('Country Inputs'!F76,'Country Inputs'!M76,'Country Inputs'!P76,'Country Inputs'!S76)&lt;4,"Missing input",E136*F136*G136*H136)</x:f>
        <x:v>5821.909500000001</x:v>
      </x:c>
      <x:c r="J136" s="12" t="n">
        <x:f>'Country Inputs'!U76</x:f>
        <x:v>80</x:v>
      </x:c>
      <x:c r="K136" s="12" t="n">
        <x:f>IF(ISNUMBER(I136),I136/J136,"Missing input")</x:f>
        <x:v>72.77386875</x:v>
      </x:c>
      <x:c r="L136" s="12" t="n">
        <x:f>Assumptions!C9</x:f>
        <x:v>7</x:v>
      </x:c>
      <x:c r="M136" s="12" t="n">
        <x:f>IF(ISNUMBER(K136),K136/L136,"Missing input")</x:f>
        <x:v>10.396266964285715</x:v>
      </x:c>
      <x:c r="N136" s="17" t="n">
        <x:f>Assumptions!C6</x:f>
        <x:v>12000</x:v>
      </x:c>
      <x:c r="O136" s="17" t="n">
        <x:f>Assumptions!C7</x:f>
        <x:v>2400</x:v>
      </x:c>
      <x:c r="P136" s="17" t="n">
        <x:f>Assumptions!C8</x:f>
        <x:v>48</x:v>
      </x:c>
      <x:c r="Q136" s="12" t="n">
        <x:f>IF(COUNT(Assumptions!C6:C8)&lt;3,"Missing price input",IF(ISNUMBER(M136),M136*N136+K136*O136+I136*P136,"Missing input"))</x:f>
        <x:v>578864.1445714287</x:v>
      </x:c>
      <x:c r="R136" s="15" t="n">
        <x:f>0</x:f>
        <x:v>0</x:v>
      </x:c>
      <x:c r="S136" s="15" t="n">
        <x:f>0</x:f>
        <x:v>0</x:v>
      </x:c>
      <x:c r="T136" s="15" t="n">
        <x:f>0</x:f>
        <x:v>0</x:v>
      </x:c>
      <x:c r="U136" s="15" t="n">
        <x:f>Assumptions!C10</x:f>
        <x:v>0.5</x:v>
      </x:c>
      <x:c r="V136" s="16" t="n">
        <x:f>IF(ISNUMBER(Q136),Q136*R136*S136*T136*U136,"Missing input")</x:f>
        <x:v>0</x:v>
      </x:c>
      <x:c r="W136" s="2"/>
      <x:c r="X136" s="2"/>
    </x:row>
    <x:row r="137" ht="23" customHeight="1">
      <x:c r="A137" s="2" t="str">
        <x:v>CYP</x:v>
      </x:c>
      <x:c r="B137" s="2" t="str">
        <x:v>Cyprus</x:v>
      </x:c>
      <x:c r="C137" s="2" t="str">
        <x:v>Europe</x:v>
      </x:c>
      <x:c r="D137" s="2" t="str">
        <x:v>High</x:v>
      </x:c>
      <x:c r="E137" s="17" t="n">
        <x:f>'Country Inputs'!F76</x:f>
        <x:v>46023</x:v>
      </x:c>
      <x:c r="F137" s="18" t="n">
        <x:f>'Country Inputs'!N76</x:f>
        <x:v>1</x:v>
      </x:c>
      <x:c r="G137" s="18" t="n">
        <x:f>'Country Inputs'!Q76</x:f>
        <x:v>0.7</x:v>
      </x:c>
      <x:c r="H137" s="18" t="n">
        <x:f>'Country Inputs'!T76</x:f>
        <x:v>0.36</x:v>
      </x:c>
      <x:c r="I137" s="12" t="n">
        <x:f>IF(COUNT('Country Inputs'!F76,'Country Inputs'!N76,'Country Inputs'!Q76,'Country Inputs'!T76)&lt;4,"Missing input",E137*F137*G137*H137)</x:f>
        <x:v>11597.795999999998</x:v>
      </x:c>
      <x:c r="J137" s="12" t="n">
        <x:f>'Country Inputs'!U76</x:f>
        <x:v>80</x:v>
      </x:c>
      <x:c r="K137" s="12" t="n">
        <x:f>IF(ISNUMBER(I137),I137/J137,"Missing input")</x:f>
        <x:v>144.97244999999998</x:v>
      </x:c>
      <x:c r="L137" s="12" t="n">
        <x:f>Assumptions!D9</x:f>
        <x:v>7</x:v>
      </x:c>
      <x:c r="M137" s="12" t="n">
        <x:f>IF(ISNUMBER(K137),K137/L137,"Missing input")</x:f>
        <x:v>20.71035</x:v>
      </x:c>
      <x:c r="N137" s="17" t="n">
        <x:f>Assumptions!D6</x:f>
        <x:v>18000</x:v>
      </x:c>
      <x:c r="O137" s="17" t="n">
        <x:f>Assumptions!D7</x:f>
        <x:v>3600</x:v>
      </x:c>
      <x:c r="P137" s="17" t="n">
        <x:f>Assumptions!D8</x:f>
        <x:v>72</x:v>
      </x:c>
      <x:c r="Q137" s="12" t="n">
        <x:f>IF(COUNT(Assumptions!D6:D8)&lt;3,"Missing price input",IF(ISNUMBER(M137),M137*N137+K137*O137+I137*P137,"Missing input"))</x:f>
        <x:v>1729728.4319999998</x:v>
      </x:c>
      <x:c r="R137" s="15" t="n">
        <x:f>0</x:f>
        <x:v>0</x:v>
      </x:c>
      <x:c r="S137" s="15" t="n">
        <x:f>0</x:f>
        <x:v>0</x:v>
      </x:c>
      <x:c r="T137" s="15" t="n">
        <x:f>0</x:f>
        <x:v>0</x:v>
      </x:c>
      <x:c r="U137" s="15" t="n">
        <x:f>Assumptions!D10</x:f>
        <x:v>0.5</x:v>
      </x:c>
      <x:c r="V137" s="16" t="n">
        <x:f>IF(ISNUMBER(Q137),Q137*R137*S137*T137*U137,"Missing input")</x:f>
        <x:v>0</x:v>
      </x:c>
      <x:c r="W137" s="2"/>
      <x:c r="X137" s="2"/>
    </x:row>
    <x:row r="138" ht="23" customHeight="1">
      <x:c r="A138" s="2" t="str">
        <x:v>CZE</x:v>
      </x:c>
      <x:c r="B138" s="2" t="str">
        <x:v>Czechia</x:v>
      </x:c>
      <x:c r="C138" s="2" t="str">
        <x:v>Europe</x:v>
      </x:c>
      <x:c r="D138" s="2" t="str">
        <x:v>Low</x:v>
      </x:c>
      <x:c r="E138" s="17" t="n">
        <x:f>'Country Inputs'!F77</x:f>
        <x:v>154769</x:v>
      </x:c>
      <x:c r="F138" s="18" t="n">
        <x:f>'Country Inputs'!L77</x:f>
        <x:v>1</x:v>
      </x:c>
      <x:c r="G138" s="18" t="n">
        <x:f>'Country Inputs'!O77</x:f>
        <x:v>0.4</x:v>
      </x:c>
      <x:c r="H138" s="18" t="n">
        <x:f>'Country Inputs'!R77</x:f>
        <x:v>0.12</x:v>
      </x:c>
      <x:c r="I138" s="12" t="n">
        <x:f>IF(COUNT('Country Inputs'!F77,'Country Inputs'!L77,'Country Inputs'!O77,'Country Inputs'!R77)&lt;4,"Missing input",E138*F138*G138*H138)</x:f>
        <x:v>7428.912</x:v>
      </x:c>
      <x:c r="J138" s="12" t="n">
        <x:f>'Country Inputs'!U77</x:f>
        <x:v>80</x:v>
      </x:c>
      <x:c r="K138" s="12" t="n">
        <x:f>IF(ISNUMBER(I138),I138/J138,"Missing input")</x:f>
        <x:v>92.8614</x:v>
      </x:c>
      <x:c r="L138" s="12" t="n">
        <x:f>Assumptions!B9</x:f>
        <x:v>7</x:v>
      </x:c>
      <x:c r="M138" s="12" t="n">
        <x:f>IF(ISNUMBER(K138),K138/L138,"Missing input")</x:f>
        <x:v>13.265914285714286</x:v>
      </x:c>
      <x:c r="N138" s="17" t="n">
        <x:f>Assumptions!B6</x:f>
        <x:v>6000</x:v>
      </x:c>
      <x:c r="O138" s="17" t="n">
        <x:f>Assumptions!B7</x:f>
        <x:v>1200</x:v>
      </x:c>
      <x:c r="P138" s="17" t="n">
        <x:f>Assumptions!B8</x:f>
        <x:v>24</x:v>
      </x:c>
      <x:c r="Q138" s="12" t="n">
        <x:f>IF(COUNT(Assumptions!B6:B8)&lt;3,"Missing price input",IF(ISNUMBER(M138),M138*N138+K138*O138+I138*P138,"Missing input"))</x:f>
        <x:v>369323.0537142857</x:v>
      </x:c>
      <x:c r="R138" s="15" t="n">
        <x:f>0</x:f>
        <x:v>0</x:v>
      </x:c>
      <x:c r="S138" s="15" t="n">
        <x:f>0</x:f>
        <x:v>0</x:v>
      </x:c>
      <x:c r="T138" s="15" t="n">
        <x:f>0</x:f>
        <x:v>0</x:v>
      </x:c>
      <x:c r="U138" s="15" t="n">
        <x:f>Assumptions!B10</x:f>
        <x:v>0.5</x:v>
      </x:c>
      <x:c r="V138" s="16" t="n">
        <x:f>IF(ISNUMBER(Q138),Q138*R138*S138*T138*U138,"Missing input")</x:f>
        <x:v>0</x:v>
      </x:c>
      <x:c r="W138" s="2"/>
      <x:c r="X138" s="2"/>
    </x:row>
    <x:row r="139" ht="23" customHeight="1">
      <x:c r="A139" s="2" t="str">
        <x:v>CZE</x:v>
      </x:c>
      <x:c r="B139" s="2" t="str">
        <x:v>Czechia</x:v>
      </x:c>
      <x:c r="C139" s="2" t="str">
        <x:v>Europe</x:v>
      </x:c>
      <x:c r="D139" s="2" t="str">
        <x:v>Base</x:v>
      </x:c>
      <x:c r="E139" s="17" t="n">
        <x:f>'Country Inputs'!F77</x:f>
        <x:v>154769</x:v>
      </x:c>
      <x:c r="F139" s="18" t="n">
        <x:f>'Country Inputs'!M77</x:f>
        <x:v>1</x:v>
      </x:c>
      <x:c r="G139" s="18" t="n">
        <x:f>'Country Inputs'!P77</x:f>
        <x:v>0.55</x:v>
      </x:c>
      <x:c r="H139" s="18" t="n">
        <x:f>'Country Inputs'!S77</x:f>
        <x:v>0.23</x:v>
      </x:c>
      <x:c r="I139" s="12" t="n">
        <x:f>IF(COUNT('Country Inputs'!F77,'Country Inputs'!M77,'Country Inputs'!P77,'Country Inputs'!S77)&lt;4,"Missing input",E139*F139*G139*H139)</x:f>
        <x:v>19578.278500000004</x:v>
      </x:c>
      <x:c r="J139" s="12" t="n">
        <x:f>'Country Inputs'!U77</x:f>
        <x:v>80</x:v>
      </x:c>
      <x:c r="K139" s="12" t="n">
        <x:f>IF(ISNUMBER(I139),I139/J139,"Missing input")</x:f>
        <x:v>244.72848125000004</x:v>
      </x:c>
      <x:c r="L139" s="12" t="n">
        <x:f>Assumptions!C9</x:f>
        <x:v>7</x:v>
      </x:c>
      <x:c r="M139" s="12" t="n">
        <x:f>IF(ISNUMBER(K139),K139/L139,"Missing input")</x:f>
        <x:v>34.961211607142864</x:v>
      </x:c>
      <x:c r="N139" s="17" t="n">
        <x:f>Assumptions!C6</x:f>
        <x:v>12000</x:v>
      </x:c>
      <x:c r="O139" s="17" t="n">
        <x:f>Assumptions!C7</x:f>
        <x:v>2400</x:v>
      </x:c>
      <x:c r="P139" s="17" t="n">
        <x:f>Assumptions!C8</x:f>
        <x:v>48</x:v>
      </x:c>
      <x:c r="Q139" s="12" t="n">
        <x:f>IF(COUNT(Assumptions!C6:C8)&lt;3,"Missing price input",IF(ISNUMBER(M139),M139*N139+K139*O139+I139*P139,"Missing input"))</x:f>
        <x:v>1946640.2622857147</x:v>
      </x:c>
      <x:c r="R139" s="15" t="n">
        <x:f>0</x:f>
        <x:v>0</x:v>
      </x:c>
      <x:c r="S139" s="15" t="n">
        <x:f>0</x:f>
        <x:v>0</x:v>
      </x:c>
      <x:c r="T139" s="15" t="n">
        <x:f>0</x:f>
        <x:v>0</x:v>
      </x:c>
      <x:c r="U139" s="15" t="n">
        <x:f>Assumptions!C10</x:f>
        <x:v>0.5</x:v>
      </x:c>
      <x:c r="V139" s="16" t="n">
        <x:f>IF(ISNUMBER(Q139),Q139*R139*S139*T139*U139,"Missing input")</x:f>
        <x:v>0</x:v>
      </x:c>
      <x:c r="W139" s="2"/>
      <x:c r="X139" s="2"/>
    </x:row>
    <x:row r="140" ht="23" customHeight="1">
      <x:c r="A140" s="2" t="str">
        <x:v>CZE</x:v>
      </x:c>
      <x:c r="B140" s="2" t="str">
        <x:v>Czechia</x:v>
      </x:c>
      <x:c r="C140" s="2" t="str">
        <x:v>Europe</x:v>
      </x:c>
      <x:c r="D140" s="2" t="str">
        <x:v>High</x:v>
      </x:c>
      <x:c r="E140" s="17" t="n">
        <x:f>'Country Inputs'!F77</x:f>
        <x:v>154769</x:v>
      </x:c>
      <x:c r="F140" s="18" t="n">
        <x:f>'Country Inputs'!N77</x:f>
        <x:v>1</x:v>
      </x:c>
      <x:c r="G140" s="18" t="n">
        <x:f>'Country Inputs'!Q77</x:f>
        <x:v>0.7</x:v>
      </x:c>
      <x:c r="H140" s="18" t="n">
        <x:f>'Country Inputs'!T77</x:f>
        <x:v>0.36</x:v>
      </x:c>
      <x:c r="I140" s="12" t="n">
        <x:f>IF(COUNT('Country Inputs'!F77,'Country Inputs'!N77,'Country Inputs'!Q77,'Country Inputs'!T77)&lt;4,"Missing input",E140*F140*G140*H140)</x:f>
        <x:v>39001.78799999999</x:v>
      </x:c>
      <x:c r="J140" s="12" t="n">
        <x:f>'Country Inputs'!U77</x:f>
        <x:v>80</x:v>
      </x:c>
      <x:c r="K140" s="12" t="n">
        <x:f>IF(ISNUMBER(I140),I140/J140,"Missing input")</x:f>
        <x:v>487.5223499999999</x:v>
      </x:c>
      <x:c r="L140" s="12" t="n">
        <x:f>Assumptions!D9</x:f>
        <x:v>7</x:v>
      </x:c>
      <x:c r="M140" s="12" t="n">
        <x:f>IF(ISNUMBER(K140),K140/L140,"Missing input")</x:f>
        <x:v>69.64604999999999</x:v>
      </x:c>
      <x:c r="N140" s="17" t="n">
        <x:f>Assumptions!D6</x:f>
        <x:v>18000</x:v>
      </x:c>
      <x:c r="O140" s="17" t="n">
        <x:f>Assumptions!D7</x:f>
        <x:v>3600</x:v>
      </x:c>
      <x:c r="P140" s="17" t="n">
        <x:f>Assumptions!D8</x:f>
        <x:v>72</x:v>
      </x:c>
      <x:c r="Q140" s="12" t="n">
        <x:f>IF(COUNT(Assumptions!D6:D8)&lt;3,"Missing price input",IF(ISNUMBER(M140),M140*N140+K140*O140+I140*P140,"Missing input"))</x:f>
        <x:v>5816838.095999999</x:v>
      </x:c>
      <x:c r="R140" s="15" t="n">
        <x:f>0</x:f>
        <x:v>0</x:v>
      </x:c>
      <x:c r="S140" s="15" t="n">
        <x:f>0</x:f>
        <x:v>0</x:v>
      </x:c>
      <x:c r="T140" s="15" t="n">
        <x:f>0</x:f>
        <x:v>0</x:v>
      </x:c>
      <x:c r="U140" s="15" t="n">
        <x:f>Assumptions!D10</x:f>
        <x:v>0.5</x:v>
      </x:c>
      <x:c r="V140" s="16" t="n">
        <x:f>IF(ISNUMBER(Q140),Q140*R140*S140*T140*U140,"Missing input")</x:f>
        <x:v>0</x:v>
      </x:c>
      <x:c r="W140" s="2"/>
      <x:c r="X140" s="2"/>
    </x:row>
    <x:row r="141" ht="23" customHeight="1">
      <x:c r="A141" s="2" t="str">
        <x:v>DNK</x:v>
      </x:c>
      <x:c r="B141" s="2" t="str">
        <x:v>Denmark</x:v>
      </x:c>
      <x:c r="C141" s="2" t="str">
        <x:v>Europe</x:v>
      </x:c>
      <x:c r="D141" s="2" t="str">
        <x:v>Low</x:v>
      </x:c>
      <x:c r="E141" s="17" t="n">
        <x:f>'Country Inputs'!F78</x:f>
        <x:v>60090</x:v>
      </x:c>
      <x:c r="F141" s="18" t="n">
        <x:f>'Country Inputs'!L78</x:f>
        <x:v>1</x:v>
      </x:c>
      <x:c r="G141" s="18" t="n">
        <x:f>'Country Inputs'!O78</x:f>
        <x:v>0.4</x:v>
      </x:c>
      <x:c r="H141" s="18" t="n">
        <x:f>'Country Inputs'!R78</x:f>
        <x:v>0.075</x:v>
      </x:c>
      <x:c r="I141" s="12" t="n">
        <x:f>IF(COUNT('Country Inputs'!F78,'Country Inputs'!L78,'Country Inputs'!O78,'Country Inputs'!R78)&lt;4,"Missing input",E141*F141*G141*H141)</x:f>
        <x:v>1802.7</x:v>
      </x:c>
      <x:c r="J141" s="12" t="n">
        <x:f>'Country Inputs'!U78</x:f>
        <x:v>80</x:v>
      </x:c>
      <x:c r="K141" s="12" t="n">
        <x:f>IF(ISNUMBER(I141),I141/J141,"Missing input")</x:f>
        <x:v>22.53375</x:v>
      </x:c>
      <x:c r="L141" s="12" t="n">
        <x:f>Assumptions!B9</x:f>
        <x:v>7</x:v>
      </x:c>
      <x:c r="M141" s="12" t="n">
        <x:f>IF(ISNUMBER(K141),K141/L141,"Missing input")</x:f>
        <x:v>3.219107142857143</x:v>
      </x:c>
      <x:c r="N141" s="17" t="n">
        <x:f>Assumptions!B6</x:f>
        <x:v>6000</x:v>
      </x:c>
      <x:c r="O141" s="17" t="n">
        <x:f>Assumptions!B7</x:f>
        <x:v>1200</x:v>
      </x:c>
      <x:c r="P141" s="17" t="n">
        <x:f>Assumptions!B8</x:f>
        <x:v>24</x:v>
      </x:c>
      <x:c r="Q141" s="12" t="n">
        <x:f>IF(COUNT(Assumptions!B6:B8)&lt;3,"Missing price input",IF(ISNUMBER(M141),M141*N141+K141*O141+I141*P141,"Missing input"))</x:f>
        <x:v>89619.94285714286</x:v>
      </x:c>
      <x:c r="R141" s="15" t="n">
        <x:f>0</x:f>
        <x:v>0</x:v>
      </x:c>
      <x:c r="S141" s="15" t="n">
        <x:f>0</x:f>
        <x:v>0</x:v>
      </x:c>
      <x:c r="T141" s="15" t="n">
        <x:f>0</x:f>
        <x:v>0</x:v>
      </x:c>
      <x:c r="U141" s="15" t="n">
        <x:f>Assumptions!B10</x:f>
        <x:v>0.5</x:v>
      </x:c>
      <x:c r="V141" s="16" t="n">
        <x:f>IF(ISNUMBER(Q141),Q141*R141*S141*T141*U141,"Missing input")</x:f>
        <x:v>0</x:v>
      </x:c>
      <x:c r="W141" s="2"/>
      <x:c r="X141" s="2"/>
    </x:row>
    <x:row r="142" ht="23" customHeight="1">
      <x:c r="A142" s="2" t="str">
        <x:v>DNK</x:v>
      </x:c>
      <x:c r="B142" s="2" t="str">
        <x:v>Denmark</x:v>
      </x:c>
      <x:c r="C142" s="2" t="str">
        <x:v>Europe</x:v>
      </x:c>
      <x:c r="D142" s="2" t="str">
        <x:v>Base</x:v>
      </x:c>
      <x:c r="E142" s="17" t="n">
        <x:f>'Country Inputs'!F78</x:f>
        <x:v>60090</x:v>
      </x:c>
      <x:c r="F142" s="18" t="n">
        <x:f>'Country Inputs'!M78</x:f>
        <x:v>1</x:v>
      </x:c>
      <x:c r="G142" s="18" t="n">
        <x:f>'Country Inputs'!P78</x:f>
        <x:v>0.55</x:v>
      </x:c>
      <x:c r="H142" s="18" t="n">
        <x:f>'Country Inputs'!S78</x:f>
        <x:v>0.1272727272727273</x:v>
      </x:c>
      <x:c r="I142" s="12" t="n">
        <x:f>IF(COUNT('Country Inputs'!F78,'Country Inputs'!M78,'Country Inputs'!P78,'Country Inputs'!S78)&lt;4,"Missing input",E142*F142*G142*H142)</x:f>
        <x:v>4206.3</x:v>
      </x:c>
      <x:c r="J142" s="12" t="n">
        <x:f>'Country Inputs'!U78</x:f>
        <x:v>80</x:v>
      </x:c>
      <x:c r="K142" s="12" t="n">
        <x:f>IF(ISNUMBER(I142),I142/J142,"Missing input")</x:f>
        <x:v>52.57875</x:v>
      </x:c>
      <x:c r="L142" s="12" t="n">
        <x:f>Assumptions!C9</x:f>
        <x:v>7</x:v>
      </x:c>
      <x:c r="M142" s="12" t="n">
        <x:f>IF(ISNUMBER(K142),K142/L142,"Missing input")</x:f>
        <x:v>7.5112499999999995</x:v>
      </x:c>
      <x:c r="N142" s="17" t="n">
        <x:f>Assumptions!C6</x:f>
        <x:v>12000</x:v>
      </x:c>
      <x:c r="O142" s="17" t="n">
        <x:f>Assumptions!C7</x:f>
        <x:v>2400</x:v>
      </x:c>
      <x:c r="P142" s="17" t="n">
        <x:f>Assumptions!C8</x:f>
        <x:v>48</x:v>
      </x:c>
      <x:c r="Q142" s="12" t="n">
        <x:f>IF(COUNT(Assumptions!C6:C8)&lt;3,"Missing price input",IF(ISNUMBER(M142),M142*N142+K142*O142+I142*P142,"Missing input"))</x:f>
        <x:v>418226.4</x:v>
      </x:c>
      <x:c r="R142" s="15" t="n">
        <x:f>0</x:f>
        <x:v>0</x:v>
      </x:c>
      <x:c r="S142" s="15" t="n">
        <x:f>0</x:f>
        <x:v>0</x:v>
      </x:c>
      <x:c r="T142" s="15" t="n">
        <x:f>0</x:f>
        <x:v>0</x:v>
      </x:c>
      <x:c r="U142" s="15" t="n">
        <x:f>Assumptions!C10</x:f>
        <x:v>0.5</x:v>
      </x:c>
      <x:c r="V142" s="16" t="n">
        <x:f>IF(ISNUMBER(Q142),Q142*R142*S142*T142*U142,"Missing input")</x:f>
        <x:v>0</x:v>
      </x:c>
      <x:c r="W142" s="2"/>
      <x:c r="X142" s="2"/>
    </x:row>
    <x:row r="143" ht="23" customHeight="1">
      <x:c r="A143" s="2" t="str">
        <x:v>DNK</x:v>
      </x:c>
      <x:c r="B143" s="2" t="str">
        <x:v>Denmark</x:v>
      </x:c>
      <x:c r="C143" s="2" t="str">
        <x:v>Europe</x:v>
      </x:c>
      <x:c r="D143" s="2" t="str">
        <x:v>High</x:v>
      </x:c>
      <x:c r="E143" s="17" t="n">
        <x:f>'Country Inputs'!F78</x:f>
        <x:v>60090</x:v>
      </x:c>
      <x:c r="F143" s="18" t="n">
        <x:f>'Country Inputs'!N78</x:f>
        <x:v>1</x:v>
      </x:c>
      <x:c r="G143" s="18" t="n">
        <x:f>'Country Inputs'!Q78</x:f>
        <x:v>0.7</x:v>
      </x:c>
      <x:c r="H143" s="18" t="n">
        <x:f>'Country Inputs'!T78</x:f>
        <x:v>0.2142857142857143</x:v>
      </x:c>
      <x:c r="I143" s="12" t="n">
        <x:f>IF(COUNT('Country Inputs'!F78,'Country Inputs'!N78,'Country Inputs'!Q78,'Country Inputs'!T78)&lt;4,"Missing input",E143*F143*G143*H143)</x:f>
        <x:v>9013.5</x:v>
      </x:c>
      <x:c r="J143" s="12" t="n">
        <x:f>'Country Inputs'!U78</x:f>
        <x:v>80</x:v>
      </x:c>
      <x:c r="K143" s="12" t="n">
        <x:f>IF(ISNUMBER(I143),I143/J143,"Missing input")</x:f>
        <x:v>112.66875</x:v>
      </x:c>
      <x:c r="L143" s="12" t="n">
        <x:f>Assumptions!D9</x:f>
        <x:v>7</x:v>
      </x:c>
      <x:c r="M143" s="12" t="n">
        <x:f>IF(ISNUMBER(K143),K143/L143,"Missing input")</x:f>
        <x:v>16.095535714285713</x:v>
      </x:c>
      <x:c r="N143" s="17" t="n">
        <x:f>Assumptions!D6</x:f>
        <x:v>18000</x:v>
      </x:c>
      <x:c r="O143" s="17" t="n">
        <x:f>Assumptions!D7</x:f>
        <x:v>3600</x:v>
      </x:c>
      <x:c r="P143" s="17" t="n">
        <x:f>Assumptions!D8</x:f>
        <x:v>72</x:v>
      </x:c>
      <x:c r="Q143" s="12" t="n">
        <x:f>IF(COUNT(Assumptions!D6:D8)&lt;3,"Missing price input",IF(ISNUMBER(M143),M143*N143+K143*O143+I143*P143,"Missing input"))</x:f>
        <x:v>1344299.1428571427</x:v>
      </x:c>
      <x:c r="R143" s="15" t="n">
        <x:f>0</x:f>
        <x:v>0</x:v>
      </x:c>
      <x:c r="S143" s="15" t="n">
        <x:f>0</x:f>
        <x:v>0</x:v>
      </x:c>
      <x:c r="T143" s="15" t="n">
        <x:f>0</x:f>
        <x:v>0</x:v>
      </x:c>
      <x:c r="U143" s="15" t="n">
        <x:f>Assumptions!D10</x:f>
        <x:v>0.5</x:v>
      </x:c>
      <x:c r="V143" s="16" t="n">
        <x:f>IF(ISNUMBER(Q143),Q143*R143*S143*T143*U143,"Missing input")</x:f>
        <x:v>0</x:v>
      </x:c>
      <x:c r="W143" s="2"/>
      <x:c r="X143" s="2"/>
    </x:row>
    <x:row r="144" ht="23" customHeight="1">
      <x:c r="A144" s="2" t="str">
        <x:v>EST</x:v>
      </x:c>
      <x:c r="B144" s="2" t="str">
        <x:v>Estonia</x:v>
      </x:c>
      <x:c r="C144" s="2" t="str">
        <x:v>Europe</x:v>
      </x:c>
      <x:c r="D144" s="2" t="str">
        <x:v>Low</x:v>
      </x:c>
      <x:c r="E144" s="17" t="n">
        <x:f>'Country Inputs'!F79</x:f>
        <x:v>16787</x:v>
      </x:c>
      <x:c r="F144" s="18" t="n">
        <x:f>'Country Inputs'!L79</x:f>
        <x:v>1</x:v>
      </x:c>
      <x:c r="G144" s="18" t="n">
        <x:f>'Country Inputs'!O79</x:f>
        <x:v>0.4</x:v>
      </x:c>
      <x:c r="H144" s="18" t="n">
        <x:f>'Country Inputs'!R79</x:f>
        <x:v>0.12</x:v>
      </x:c>
      <x:c r="I144" s="12" t="n">
        <x:f>IF(COUNT('Country Inputs'!F79,'Country Inputs'!L79,'Country Inputs'!O79,'Country Inputs'!R79)&lt;4,"Missing input",E144*F144*G144*H144)</x:f>
        <x:v>805.776</x:v>
      </x:c>
      <x:c r="J144" s="12" t="n">
        <x:f>'Country Inputs'!U79</x:f>
        <x:v>80</x:v>
      </x:c>
      <x:c r="K144" s="12" t="n">
        <x:f>IF(ISNUMBER(I144),I144/J144,"Missing input")</x:f>
        <x:v>10.072199999999999</x:v>
      </x:c>
      <x:c r="L144" s="12" t="n">
        <x:f>Assumptions!B9</x:f>
        <x:v>7</x:v>
      </x:c>
      <x:c r="M144" s="12" t="n">
        <x:f>IF(ISNUMBER(K144),K144/L144,"Missing input")</x:f>
        <x:v>1.438885714285714</x:v>
      </x:c>
      <x:c r="N144" s="17" t="n">
        <x:f>Assumptions!B6</x:f>
        <x:v>6000</x:v>
      </x:c>
      <x:c r="O144" s="17" t="n">
        <x:f>Assumptions!B7</x:f>
        <x:v>1200</x:v>
      </x:c>
      <x:c r="P144" s="17" t="n">
        <x:f>Assumptions!B8</x:f>
        <x:v>24</x:v>
      </x:c>
      <x:c r="Q144" s="12" t="n">
        <x:f>IF(COUNT(Assumptions!B6:B8)&lt;3,"Missing price input",IF(ISNUMBER(M144),M144*N144+K144*O144+I144*P144,"Missing input"))</x:f>
        <x:v>40058.57828571428</x:v>
      </x:c>
      <x:c r="R144" s="15" t="n">
        <x:f>0</x:f>
        <x:v>0</x:v>
      </x:c>
      <x:c r="S144" s="15" t="n">
        <x:f>0</x:f>
        <x:v>0</x:v>
      </x:c>
      <x:c r="T144" s="15" t="n">
        <x:f>0</x:f>
        <x:v>0</x:v>
      </x:c>
      <x:c r="U144" s="15" t="n">
        <x:f>Assumptions!B10</x:f>
        <x:v>0.5</x:v>
      </x:c>
      <x:c r="V144" s="16" t="n">
        <x:f>IF(ISNUMBER(Q144),Q144*R144*S144*T144*U144,"Missing input")</x:f>
        <x:v>0</x:v>
      </x:c>
      <x:c r="W144" s="2"/>
      <x:c r="X144" s="2"/>
    </x:row>
    <x:row r="145" ht="23" customHeight="1">
      <x:c r="A145" s="2" t="str">
        <x:v>EST</x:v>
      </x:c>
      <x:c r="B145" s="2" t="str">
        <x:v>Estonia</x:v>
      </x:c>
      <x:c r="C145" s="2" t="str">
        <x:v>Europe</x:v>
      </x:c>
      <x:c r="D145" s="2" t="str">
        <x:v>Base</x:v>
      </x:c>
      <x:c r="E145" s="17" t="n">
        <x:f>'Country Inputs'!F79</x:f>
        <x:v>16787</x:v>
      </x:c>
      <x:c r="F145" s="18" t="n">
        <x:f>'Country Inputs'!M79</x:f>
        <x:v>1</x:v>
      </x:c>
      <x:c r="G145" s="18" t="n">
        <x:f>'Country Inputs'!P79</x:f>
        <x:v>0.55</x:v>
      </x:c>
      <x:c r="H145" s="18" t="n">
        <x:f>'Country Inputs'!S79</x:f>
        <x:v>0.23</x:v>
      </x:c>
      <x:c r="I145" s="12" t="n">
        <x:f>IF(COUNT('Country Inputs'!F79,'Country Inputs'!M79,'Country Inputs'!P79,'Country Inputs'!S79)&lt;4,"Missing input",E145*F145*G145*H145)</x:f>
        <x:v>2123.5555000000004</x:v>
      </x:c>
      <x:c r="J145" s="12" t="n">
        <x:f>'Country Inputs'!U79</x:f>
        <x:v>80</x:v>
      </x:c>
      <x:c r="K145" s="12" t="n">
        <x:f>IF(ISNUMBER(I145),I145/J145,"Missing input")</x:f>
        <x:v>26.544443750000006</x:v>
      </x:c>
      <x:c r="L145" s="12" t="n">
        <x:f>Assumptions!C9</x:f>
        <x:v>7</x:v>
      </x:c>
      <x:c r="M145" s="12" t="n">
        <x:f>IF(ISNUMBER(K145),K145/L145,"Missing input")</x:f>
        <x:v>3.792063392857144</x:v>
      </x:c>
      <x:c r="N145" s="17" t="n">
        <x:f>Assumptions!C6</x:f>
        <x:v>12000</x:v>
      </x:c>
      <x:c r="O145" s="17" t="n">
        <x:f>Assumptions!C7</x:f>
        <x:v>2400</x:v>
      </x:c>
      <x:c r="P145" s="17" t="n">
        <x:f>Assumptions!C8</x:f>
        <x:v>48</x:v>
      </x:c>
      <x:c r="Q145" s="12" t="n">
        <x:f>IF(COUNT(Assumptions!C6:C8)&lt;3,"Missing price input",IF(ISNUMBER(M145),M145*N145+K145*O145+I145*P145,"Missing input"))</x:f>
        <x:v>211142.08971428574</x:v>
      </x:c>
      <x:c r="R145" s="15" t="n">
        <x:f>0</x:f>
        <x:v>0</x:v>
      </x:c>
      <x:c r="S145" s="15" t="n">
        <x:f>0</x:f>
        <x:v>0</x:v>
      </x:c>
      <x:c r="T145" s="15" t="n">
        <x:f>0</x:f>
        <x:v>0</x:v>
      </x:c>
      <x:c r="U145" s="15" t="n">
        <x:f>Assumptions!C10</x:f>
        <x:v>0.5</x:v>
      </x:c>
      <x:c r="V145" s="16" t="n">
        <x:f>IF(ISNUMBER(Q145),Q145*R145*S145*T145*U145,"Missing input")</x:f>
        <x:v>0</x:v>
      </x:c>
      <x:c r="W145" s="2"/>
      <x:c r="X145" s="2"/>
    </x:row>
    <x:row r="146" ht="23" customHeight="1">
      <x:c r="A146" s="2" t="str">
        <x:v>EST</x:v>
      </x:c>
      <x:c r="B146" s="2" t="str">
        <x:v>Estonia</x:v>
      </x:c>
      <x:c r="C146" s="2" t="str">
        <x:v>Europe</x:v>
      </x:c>
      <x:c r="D146" s="2" t="str">
        <x:v>High</x:v>
      </x:c>
      <x:c r="E146" s="17" t="n">
        <x:f>'Country Inputs'!F79</x:f>
        <x:v>16787</x:v>
      </x:c>
      <x:c r="F146" s="18" t="n">
        <x:f>'Country Inputs'!N79</x:f>
        <x:v>1</x:v>
      </x:c>
      <x:c r="G146" s="18" t="n">
        <x:f>'Country Inputs'!Q79</x:f>
        <x:v>0.7</x:v>
      </x:c>
      <x:c r="H146" s="18" t="n">
        <x:f>'Country Inputs'!T79</x:f>
        <x:v>0.36</x:v>
      </x:c>
      <x:c r="I146" s="12" t="n">
        <x:f>IF(COUNT('Country Inputs'!F79,'Country Inputs'!N79,'Country Inputs'!Q79,'Country Inputs'!T79)&lt;4,"Missing input",E146*F146*G146*H146)</x:f>
        <x:v>4230.324</x:v>
      </x:c>
      <x:c r="J146" s="12" t="n">
        <x:f>'Country Inputs'!U79</x:f>
        <x:v>80</x:v>
      </x:c>
      <x:c r="K146" s="12" t="n">
        <x:f>IF(ISNUMBER(I146),I146/J146,"Missing input")</x:f>
        <x:v>52.87904999999999</x:v>
      </x:c>
      <x:c r="L146" s="12" t="n">
        <x:f>Assumptions!D9</x:f>
        <x:v>7</x:v>
      </x:c>
      <x:c r="M146" s="12" t="n">
        <x:f>IF(ISNUMBER(K146),K146/L146,"Missing input")</x:f>
        <x:v>7.554149999999999</x:v>
      </x:c>
      <x:c r="N146" s="17" t="n">
        <x:f>Assumptions!D6</x:f>
        <x:v>18000</x:v>
      </x:c>
      <x:c r="O146" s="17" t="n">
        <x:f>Assumptions!D7</x:f>
        <x:v>3600</x:v>
      </x:c>
      <x:c r="P146" s="17" t="n">
        <x:f>Assumptions!D8</x:f>
        <x:v>72</x:v>
      </x:c>
      <x:c r="Q146" s="12" t="n">
        <x:f>IF(COUNT(Assumptions!D6:D8)&lt;3,"Missing price input",IF(ISNUMBER(M146),M146*N146+K146*O146+I146*P146,"Missing input"))</x:f>
        <x:v>630922.6079999999</x:v>
      </x:c>
      <x:c r="R146" s="15" t="n">
        <x:f>0</x:f>
        <x:v>0</x:v>
      </x:c>
      <x:c r="S146" s="15" t="n">
        <x:f>0</x:f>
        <x:v>0</x:v>
      </x:c>
      <x:c r="T146" s="15" t="n">
        <x:f>0</x:f>
        <x:v>0</x:v>
      </x:c>
      <x:c r="U146" s="15" t="n">
        <x:f>Assumptions!D10</x:f>
        <x:v>0.5</x:v>
      </x:c>
      <x:c r="V146" s="16" t="n">
        <x:f>IF(ISNUMBER(Q146),Q146*R146*S146*T146*U146,"Missing input")</x:f>
        <x:v>0</x:v>
      </x:c>
      <x:c r="W146" s="2"/>
      <x:c r="X146" s="2"/>
    </x:row>
    <x:row r="147" ht="23" customHeight="1">
      <x:c r="A147" s="2" t="str">
        <x:v>FIN</x:v>
      </x:c>
      <x:c r="B147" s="2" t="str">
        <x:v>Finland</x:v>
      </x:c>
      <x:c r="C147" s="2" t="str">
        <x:v>Europe</x:v>
      </x:c>
      <x:c r="D147" s="2" t="str">
        <x:v>Low</x:v>
      </x:c>
      <x:c r="E147" s="17" t="n">
        <x:f>'Country Inputs'!F81</x:f>
        <x:v>63791</x:v>
      </x:c>
      <x:c r="F147" s="18" t="n">
        <x:f>'Country Inputs'!L81</x:f>
        <x:v>1</x:v>
      </x:c>
      <x:c r="G147" s="18" t="n">
        <x:f>'Country Inputs'!O81</x:f>
        <x:v>0.4</x:v>
      </x:c>
      <x:c r="H147" s="18" t="n">
        <x:f>'Country Inputs'!R81</x:f>
        <x:v>0.075</x:v>
      </x:c>
      <x:c r="I147" s="12" t="n">
        <x:f>IF(COUNT('Country Inputs'!F81,'Country Inputs'!L81,'Country Inputs'!O81,'Country Inputs'!R81)&lt;4,"Missing input",E147*F147*G147*H147)</x:f>
        <x:v>1913.73</x:v>
      </x:c>
      <x:c r="J147" s="12" t="n">
        <x:f>'Country Inputs'!U81</x:f>
        <x:v>80</x:v>
      </x:c>
      <x:c r="K147" s="12" t="n">
        <x:f>IF(ISNUMBER(I147),I147/J147,"Missing input")</x:f>
        <x:v>23.921625</x:v>
      </x:c>
      <x:c r="L147" s="12" t="n">
        <x:f>Assumptions!B9</x:f>
        <x:v>7</x:v>
      </x:c>
      <x:c r="M147" s="12" t="n">
        <x:f>IF(ISNUMBER(K147),K147/L147,"Missing input")</x:f>
        <x:v>3.417375</x:v>
      </x:c>
      <x:c r="N147" s="17" t="n">
        <x:f>Assumptions!B6</x:f>
        <x:v>6000</x:v>
      </x:c>
      <x:c r="O147" s="17" t="n">
        <x:f>Assumptions!B7</x:f>
        <x:v>1200</x:v>
      </x:c>
      <x:c r="P147" s="17" t="n">
        <x:f>Assumptions!B8</x:f>
        <x:v>24</x:v>
      </x:c>
      <x:c r="Q147" s="12" t="n">
        <x:f>IF(COUNT(Assumptions!B6:B8)&lt;3,"Missing price input",IF(ISNUMBER(M147),M147*N147+K147*O147+I147*P147,"Missing input"))</x:f>
        <x:v>95139.72</x:v>
      </x:c>
      <x:c r="R147" s="15" t="n">
        <x:f>0</x:f>
        <x:v>0</x:v>
      </x:c>
      <x:c r="S147" s="15" t="n">
        <x:f>0</x:f>
        <x:v>0</x:v>
      </x:c>
      <x:c r="T147" s="15" t="n">
        <x:f>0</x:f>
        <x:v>0</x:v>
      </x:c>
      <x:c r="U147" s="15" t="n">
        <x:f>Assumptions!B10</x:f>
        <x:v>0.5</x:v>
      </x:c>
      <x:c r="V147" s="16" t="n">
        <x:f>IF(ISNUMBER(Q147),Q147*R147*S147*T147*U147,"Missing input")</x:f>
        <x:v>0</x:v>
      </x:c>
      <x:c r="W147" s="2"/>
      <x:c r="X147" s="2"/>
    </x:row>
    <x:row r="148" ht="23" customHeight="1">
      <x:c r="A148" s="2" t="str">
        <x:v>FIN</x:v>
      </x:c>
      <x:c r="B148" s="2" t="str">
        <x:v>Finland</x:v>
      </x:c>
      <x:c r="C148" s="2" t="str">
        <x:v>Europe</x:v>
      </x:c>
      <x:c r="D148" s="2" t="str">
        <x:v>Base</x:v>
      </x:c>
      <x:c r="E148" s="17" t="n">
        <x:f>'Country Inputs'!F81</x:f>
        <x:v>63791</x:v>
      </x:c>
      <x:c r="F148" s="18" t="n">
        <x:f>'Country Inputs'!M81</x:f>
        <x:v>1</x:v>
      </x:c>
      <x:c r="G148" s="18" t="n">
        <x:f>'Country Inputs'!P81</x:f>
        <x:v>0.55</x:v>
      </x:c>
      <x:c r="H148" s="18" t="n">
        <x:f>'Country Inputs'!S81</x:f>
        <x:v>0.1272727272727273</x:v>
      </x:c>
      <x:c r="I148" s="12" t="n">
        <x:f>IF(COUNT('Country Inputs'!F81,'Country Inputs'!M81,'Country Inputs'!P81,'Country Inputs'!S81)&lt;4,"Missing input",E148*F148*G148*H148)</x:f>
        <x:v>4465.370000000001</x:v>
      </x:c>
      <x:c r="J148" s="12" t="n">
        <x:f>'Country Inputs'!U81</x:f>
        <x:v>80</x:v>
      </x:c>
      <x:c r="K148" s="12" t="n">
        <x:f>IF(ISNUMBER(I148),I148/J148,"Missing input")</x:f>
        <x:v>55.81712500000001</x:v>
      </x:c>
      <x:c r="L148" s="12" t="n">
        <x:f>Assumptions!C9</x:f>
        <x:v>7</x:v>
      </x:c>
      <x:c r="M148" s="12" t="n">
        <x:f>IF(ISNUMBER(K148),K148/L148,"Missing input")</x:f>
        <x:v>7.973875000000001</x:v>
      </x:c>
      <x:c r="N148" s="17" t="n">
        <x:f>Assumptions!C6</x:f>
        <x:v>12000</x:v>
      </x:c>
      <x:c r="O148" s="17" t="n">
        <x:f>Assumptions!C7</x:f>
        <x:v>2400</x:v>
      </x:c>
      <x:c r="P148" s="17" t="n">
        <x:f>Assumptions!C8</x:f>
        <x:v>48</x:v>
      </x:c>
      <x:c r="Q148" s="12" t="n">
        <x:f>IF(COUNT(Assumptions!C6:C8)&lt;3,"Missing price input",IF(ISNUMBER(M148),M148*N148+K148*O148+I148*P148,"Missing input"))</x:f>
        <x:v>443985.3600000001</x:v>
      </x:c>
      <x:c r="R148" s="15" t="n">
        <x:f>0</x:f>
        <x:v>0</x:v>
      </x:c>
      <x:c r="S148" s="15" t="n">
        <x:f>0</x:f>
        <x:v>0</x:v>
      </x:c>
      <x:c r="T148" s="15" t="n">
        <x:f>0</x:f>
        <x:v>0</x:v>
      </x:c>
      <x:c r="U148" s="15" t="n">
        <x:f>Assumptions!C10</x:f>
        <x:v>0.5</x:v>
      </x:c>
      <x:c r="V148" s="16" t="n">
        <x:f>IF(ISNUMBER(Q148),Q148*R148*S148*T148*U148,"Missing input")</x:f>
        <x:v>0</x:v>
      </x:c>
      <x:c r="W148" s="2"/>
      <x:c r="X148" s="2"/>
    </x:row>
    <x:row r="149" ht="23" customHeight="1">
      <x:c r="A149" s="2" t="str">
        <x:v>FIN</x:v>
      </x:c>
      <x:c r="B149" s="2" t="str">
        <x:v>Finland</x:v>
      </x:c>
      <x:c r="C149" s="2" t="str">
        <x:v>Europe</x:v>
      </x:c>
      <x:c r="D149" s="2" t="str">
        <x:v>High</x:v>
      </x:c>
      <x:c r="E149" s="17" t="n">
        <x:f>'Country Inputs'!F81</x:f>
        <x:v>63791</x:v>
      </x:c>
      <x:c r="F149" s="18" t="n">
        <x:f>'Country Inputs'!N81</x:f>
        <x:v>1</x:v>
      </x:c>
      <x:c r="G149" s="18" t="n">
        <x:f>'Country Inputs'!Q81</x:f>
        <x:v>0.7</x:v>
      </x:c>
      <x:c r="H149" s="18" t="n">
        <x:f>'Country Inputs'!T81</x:f>
        <x:v>0.2142857142857143</x:v>
      </x:c>
      <x:c r="I149" s="12" t="n">
        <x:f>IF(COUNT('Country Inputs'!F81,'Country Inputs'!N81,'Country Inputs'!Q81,'Country Inputs'!T81)&lt;4,"Missing input",E149*F149*G149*H149)</x:f>
        <x:v>9568.65</x:v>
      </x:c>
      <x:c r="J149" s="12" t="n">
        <x:f>'Country Inputs'!U81</x:f>
        <x:v>80</x:v>
      </x:c>
      <x:c r="K149" s="12" t="n">
        <x:f>IF(ISNUMBER(I149),I149/J149,"Missing input")</x:f>
        <x:v>119.608125</x:v>
      </x:c>
      <x:c r="L149" s="12" t="n">
        <x:f>Assumptions!D9</x:f>
        <x:v>7</x:v>
      </x:c>
      <x:c r="M149" s="12" t="n">
        <x:f>IF(ISNUMBER(K149),K149/L149,"Missing input")</x:f>
        <x:v>17.086875</x:v>
      </x:c>
      <x:c r="N149" s="17" t="n">
        <x:f>Assumptions!D6</x:f>
        <x:v>18000</x:v>
      </x:c>
      <x:c r="O149" s="17" t="n">
        <x:f>Assumptions!D7</x:f>
        <x:v>3600</x:v>
      </x:c>
      <x:c r="P149" s="17" t="n">
        <x:f>Assumptions!D8</x:f>
        <x:v>72</x:v>
      </x:c>
      <x:c r="Q149" s="12" t="n">
        <x:f>IF(COUNT(Assumptions!D6:D8)&lt;3,"Missing price input",IF(ISNUMBER(M149),M149*N149+K149*O149+I149*P149,"Missing input"))</x:f>
        <x:v>1427095.7999999998</x:v>
      </x:c>
      <x:c r="R149" s="15" t="n">
        <x:f>0</x:f>
        <x:v>0</x:v>
      </x:c>
      <x:c r="S149" s="15" t="n">
        <x:f>0</x:f>
        <x:v>0</x:v>
      </x:c>
      <x:c r="T149" s="15" t="n">
        <x:f>0</x:f>
        <x:v>0</x:v>
      </x:c>
      <x:c r="U149" s="15" t="n">
        <x:f>Assumptions!D10</x:f>
        <x:v>0.5</x:v>
      </x:c>
      <x:c r="V149" s="16" t="n">
        <x:f>IF(ISNUMBER(Q149),Q149*R149*S149*T149*U149,"Missing input")</x:f>
        <x:v>0</x:v>
      </x:c>
      <x:c r="W149" s="2"/>
      <x:c r="X149" s="2"/>
    </x:row>
    <x:row r="150" ht="23" customHeight="1">
      <x:c r="A150" s="2" t="str">
        <x:v>FRA</x:v>
      </x:c>
      <x:c r="B150" s="2" t="str">
        <x:v>France</x:v>
      </x:c>
      <x:c r="C150" s="2" t="str">
        <x:v>Europe</x:v>
      </x:c>
      <x:c r="D150" s="2" t="str">
        <x:v>Low</x:v>
      </x:c>
      <x:c r="E150" s="17" t="n">
        <x:f>'Country Inputs'!F82</x:f>
        <x:v>675532</x:v>
      </x:c>
      <x:c r="F150" s="18" t="n">
        <x:f>'Country Inputs'!L82</x:f>
        <x:v>1</x:v>
      </x:c>
      <x:c r="G150" s="18" t="n">
        <x:f>'Country Inputs'!O82</x:f>
        <x:v>0.4</x:v>
      </x:c>
      <x:c r="H150" s="18" t="n">
        <x:f>'Country Inputs'!R82</x:f>
        <x:v>0.09999999999999999</x:v>
      </x:c>
      <x:c r="I150" s="12" t="n">
        <x:f>IF(COUNT('Country Inputs'!F82,'Country Inputs'!L82,'Country Inputs'!O82,'Country Inputs'!R82)&lt;4,"Missing input",E150*F150*G150*H150)</x:f>
        <x:v>27021.279999999995</x:v>
      </x:c>
      <x:c r="J150" s="12" t="n">
        <x:f>'Country Inputs'!U82</x:f>
        <x:v>80</x:v>
      </x:c>
      <x:c r="K150" s="12" t="n">
        <x:f>IF(ISNUMBER(I150),I150/J150,"Missing input")</x:f>
        <x:v>337.76599999999996</x:v>
      </x:c>
      <x:c r="L150" s="12" t="n">
        <x:f>Assumptions!B9</x:f>
        <x:v>7</x:v>
      </x:c>
      <x:c r="M150" s="12" t="n">
        <x:f>IF(ISNUMBER(K150),K150/L150,"Missing input")</x:f>
        <x:v>48.25228571428571</x:v>
      </x:c>
      <x:c r="N150" s="17" t="n">
        <x:f>Assumptions!B6</x:f>
        <x:v>6000</x:v>
      </x:c>
      <x:c r="O150" s="17" t="n">
        <x:f>Assumptions!B7</x:f>
        <x:v>1200</x:v>
      </x:c>
      <x:c r="P150" s="17" t="n">
        <x:f>Assumptions!B8</x:f>
        <x:v>24</x:v>
      </x:c>
      <x:c r="Q150" s="12" t="n">
        <x:f>IF(COUNT(Assumptions!B6:B8)&lt;3,"Missing price input",IF(ISNUMBER(M150),M150*N150+K150*O150+I150*P150,"Missing input"))</x:f>
        <x:v>1343343.634285714</x:v>
      </x:c>
      <x:c r="R150" s="15" t="n">
        <x:f>0</x:f>
        <x:v>0</x:v>
      </x:c>
      <x:c r="S150" s="15" t="n">
        <x:f>0</x:f>
        <x:v>0</x:v>
      </x:c>
      <x:c r="T150" s="15" t="n">
        <x:f>0</x:f>
        <x:v>0</x:v>
      </x:c>
      <x:c r="U150" s="15" t="n">
        <x:f>Assumptions!B10</x:f>
        <x:v>0.5</x:v>
      </x:c>
      <x:c r="V150" s="16" t="n">
        <x:f>IF(ISNUMBER(Q150),Q150*R150*S150*T150*U150,"Missing input")</x:f>
        <x:v>0</x:v>
      </x:c>
      <x:c r="W150" s="2"/>
      <x:c r="X150" s="2"/>
    </x:row>
    <x:row r="151" ht="23" customHeight="1">
      <x:c r="A151" s="2" t="str">
        <x:v>FRA</x:v>
      </x:c>
      <x:c r="B151" s="2" t="str">
        <x:v>France</x:v>
      </x:c>
      <x:c r="C151" s="2" t="str">
        <x:v>Europe</x:v>
      </x:c>
      <x:c r="D151" s="2" t="str">
        <x:v>Base</x:v>
      </x:c>
      <x:c r="E151" s="17" t="n">
        <x:f>'Country Inputs'!F82</x:f>
        <x:v>675532</x:v>
      </x:c>
      <x:c r="F151" s="18" t="n">
        <x:f>'Country Inputs'!M82</x:f>
        <x:v>1</x:v>
      </x:c>
      <x:c r="G151" s="18" t="n">
        <x:f>'Country Inputs'!P82</x:f>
        <x:v>0.55</x:v>
      </x:c>
      <x:c r="H151" s="18" t="n">
        <x:f>'Country Inputs'!S82</x:f>
        <x:v>0.1636363636363636</x:v>
      </x:c>
      <x:c r="I151" s="12" t="n">
        <x:f>IF(COUNT('Country Inputs'!F82,'Country Inputs'!M82,'Country Inputs'!P82,'Country Inputs'!S82)&lt;4,"Missing input",E151*F151*G151*H151)</x:f>
        <x:v>60797.88</x:v>
      </x:c>
      <x:c r="J151" s="12" t="n">
        <x:f>'Country Inputs'!U82</x:f>
        <x:v>80</x:v>
      </x:c>
      <x:c r="K151" s="12" t="n">
        <x:f>IF(ISNUMBER(I151),I151/J151,"Missing input")</x:f>
        <x:v>759.9735</x:v>
      </x:c>
      <x:c r="L151" s="12" t="n">
        <x:f>Assumptions!C9</x:f>
        <x:v>7</x:v>
      </x:c>
      <x:c r="M151" s="12" t="n">
        <x:f>IF(ISNUMBER(K151),K151/L151,"Missing input")</x:f>
        <x:v>108.56764285714284</x:v>
      </x:c>
      <x:c r="N151" s="17" t="n">
        <x:f>Assumptions!C6</x:f>
        <x:v>12000</x:v>
      </x:c>
      <x:c r="O151" s="17" t="n">
        <x:f>Assumptions!C7</x:f>
        <x:v>2400</x:v>
      </x:c>
      <x:c r="P151" s="17" t="n">
        <x:f>Assumptions!C8</x:f>
        <x:v>48</x:v>
      </x:c>
      <x:c r="Q151" s="12" t="n">
        <x:f>IF(COUNT(Assumptions!C6:C8)&lt;3,"Missing price input",IF(ISNUMBER(M151),M151*N151+K151*O151+I151*P151,"Missing input"))</x:f>
        <x:v>6045046.354285713</x:v>
      </x:c>
      <x:c r="R151" s="15" t="n">
        <x:f>0</x:f>
        <x:v>0</x:v>
      </x:c>
      <x:c r="S151" s="15" t="n">
        <x:f>0</x:f>
        <x:v>0</x:v>
      </x:c>
      <x:c r="T151" s="15" t="n">
        <x:f>0</x:f>
        <x:v>0</x:v>
      </x:c>
      <x:c r="U151" s="15" t="n">
        <x:f>Assumptions!C10</x:f>
        <x:v>0.5</x:v>
      </x:c>
      <x:c r="V151" s="16" t="n">
        <x:f>IF(ISNUMBER(Q151),Q151*R151*S151*T151*U151,"Missing input")</x:f>
        <x:v>0</x:v>
      </x:c>
      <x:c r="W151" s="2"/>
      <x:c r="X151" s="2"/>
    </x:row>
    <x:row r="152" ht="23" customHeight="1">
      <x:c r="A152" s="2" t="str">
        <x:v>FRA</x:v>
      </x:c>
      <x:c r="B152" s="2" t="str">
        <x:v>France</x:v>
      </x:c>
      <x:c r="C152" s="2" t="str">
        <x:v>Europe</x:v>
      </x:c>
      <x:c r="D152" s="2" t="str">
        <x:v>High</x:v>
      </x:c>
      <x:c r="E152" s="17" t="n">
        <x:f>'Country Inputs'!F82</x:f>
        <x:v>675532</x:v>
      </x:c>
      <x:c r="F152" s="18" t="n">
        <x:f>'Country Inputs'!N82</x:f>
        <x:v>1</x:v>
      </x:c>
      <x:c r="G152" s="18" t="n">
        <x:f>'Country Inputs'!Q82</x:f>
        <x:v>0.7</x:v>
      </x:c>
      <x:c r="H152" s="18" t="n">
        <x:f>'Country Inputs'!T82</x:f>
        <x:v>0.2285714285714286</x:v>
      </x:c>
      <x:c r="I152" s="12" t="n">
        <x:f>IF(COUNT('Country Inputs'!F82,'Country Inputs'!N82,'Country Inputs'!Q82,'Country Inputs'!T82)&lt;4,"Missing input",E152*F152*G152*H152)</x:f>
        <x:v>108085.12</x:v>
      </x:c>
      <x:c r="J152" s="12" t="n">
        <x:f>'Country Inputs'!U82</x:f>
        <x:v>80</x:v>
      </x:c>
      <x:c r="K152" s="12" t="n">
        <x:f>IF(ISNUMBER(I152),I152/J152,"Missing input")</x:f>
        <x:v>1351.0639999999999</x:v>
      </x:c>
      <x:c r="L152" s="12" t="n">
        <x:f>Assumptions!D9</x:f>
        <x:v>7</x:v>
      </x:c>
      <x:c r="M152" s="12" t="n">
        <x:f>IF(ISNUMBER(K152),K152/L152,"Missing input")</x:f>
        <x:v>193.00914285714285</x:v>
      </x:c>
      <x:c r="N152" s="17" t="n">
        <x:f>Assumptions!D6</x:f>
        <x:v>18000</x:v>
      </x:c>
      <x:c r="O152" s="17" t="n">
        <x:f>Assumptions!D7</x:f>
        <x:v>3600</x:v>
      </x:c>
      <x:c r="P152" s="17" t="n">
        <x:f>Assumptions!D8</x:f>
        <x:v>72</x:v>
      </x:c>
      <x:c r="Q152" s="12" t="n">
        <x:f>IF(COUNT(Assumptions!D6:D8)&lt;3,"Missing price input",IF(ISNUMBER(M152),M152*N152+K152*O152+I152*P152,"Missing input"))</x:f>
        <x:v>16120123.61142857</x:v>
      </x:c>
      <x:c r="R152" s="15" t="n">
        <x:f>0</x:f>
        <x:v>0</x:v>
      </x:c>
      <x:c r="S152" s="15" t="n">
        <x:f>0</x:f>
        <x:v>0</x:v>
      </x:c>
      <x:c r="T152" s="15" t="n">
        <x:f>0</x:f>
        <x:v>0</x:v>
      </x:c>
      <x:c r="U152" s="15" t="n">
        <x:f>Assumptions!D10</x:f>
        <x:v>0.5</x:v>
      </x:c>
      <x:c r="V152" s="16" t="n">
        <x:f>IF(ISNUMBER(Q152),Q152*R152*S152*T152*U152,"Missing input")</x:f>
        <x:v>0</x:v>
      </x:c>
      <x:c r="W152" s="2"/>
      <x:c r="X152" s="2"/>
    </x:row>
    <x:row r="153" ht="23" customHeight="1">
      <x:c r="A153" s="2" t="str">
        <x:v>DEU</x:v>
      </x:c>
      <x:c r="B153" s="2" t="str">
        <x:v>Germany</x:v>
      </x:c>
      <x:c r="C153" s="2" t="str">
        <x:v>Europe</x:v>
      </x:c>
      <x:c r="D153" s="2" t="str">
        <x:v>Low</x:v>
      </x:c>
      <x:c r="E153" s="17" t="n">
        <x:f>'Country Inputs'!F83</x:f>
        <x:v>997697</x:v>
      </x:c>
      <x:c r="F153" s="18" t="n">
        <x:f>'Country Inputs'!L83</x:f>
        <x:v>1</x:v>
      </x:c>
      <x:c r="G153" s="18" t="n">
        <x:f>'Country Inputs'!O83</x:f>
        <x:v>0.4</x:v>
      </x:c>
      <x:c r="H153" s="18" t="n">
        <x:f>'Country Inputs'!R83</x:f>
        <x:v>0.125</x:v>
      </x:c>
      <x:c r="I153" s="12" t="n">
        <x:f>IF(COUNT('Country Inputs'!F83,'Country Inputs'!L83,'Country Inputs'!O83,'Country Inputs'!R83)&lt;4,"Missing input",E153*F153*G153*H153)</x:f>
        <x:v>49884.850000000006</x:v>
      </x:c>
      <x:c r="J153" s="12" t="n">
        <x:f>'Country Inputs'!U83</x:f>
        <x:v>80</x:v>
      </x:c>
      <x:c r="K153" s="12" t="n">
        <x:f>IF(ISNUMBER(I153),I153/J153,"Missing input")</x:f>
        <x:v>623.5606250000001</x:v>
      </x:c>
      <x:c r="L153" s="12" t="n">
        <x:f>Assumptions!B9</x:f>
        <x:v>7</x:v>
      </x:c>
      <x:c r="M153" s="12" t="n">
        <x:f>IF(ISNUMBER(K153),K153/L153,"Missing input")</x:f>
        <x:v>89.0800892857143</x:v>
      </x:c>
      <x:c r="N153" s="17" t="n">
        <x:f>Assumptions!B6</x:f>
        <x:v>6000</x:v>
      </x:c>
      <x:c r="O153" s="17" t="n">
        <x:f>Assumptions!B7</x:f>
        <x:v>1200</x:v>
      </x:c>
      <x:c r="P153" s="17" t="n">
        <x:f>Assumptions!B8</x:f>
        <x:v>24</x:v>
      </x:c>
      <x:c r="Q153" s="12" t="n">
        <x:f>IF(COUNT(Assumptions!B6:B8)&lt;3,"Missing price input",IF(ISNUMBER(M153),M153*N153+K153*O153+I153*P153,"Missing input"))</x:f>
        <x:v>2479989.685714286</x:v>
      </x:c>
      <x:c r="R153" s="15" t="n">
        <x:f>0</x:f>
        <x:v>0</x:v>
      </x:c>
      <x:c r="S153" s="15" t="n">
        <x:f>0</x:f>
        <x:v>0</x:v>
      </x:c>
      <x:c r="T153" s="15" t="n">
        <x:f>0</x:f>
        <x:v>0</x:v>
      </x:c>
      <x:c r="U153" s="15" t="n">
        <x:f>Assumptions!B10</x:f>
        <x:v>0.5</x:v>
      </x:c>
      <x:c r="V153" s="16" t="n">
        <x:f>IF(ISNUMBER(Q153),Q153*R153*S153*T153*U153,"Missing input")</x:f>
        <x:v>0</x:v>
      </x:c>
      <x:c r="W153" s="2"/>
      <x:c r="X153" s="2"/>
    </x:row>
    <x:row r="154" ht="23" customHeight="1">
      <x:c r="A154" s="2" t="str">
        <x:v>DEU</x:v>
      </x:c>
      <x:c r="B154" s="2" t="str">
        <x:v>Germany</x:v>
      </x:c>
      <x:c r="C154" s="2" t="str">
        <x:v>Europe</x:v>
      </x:c>
      <x:c r="D154" s="2" t="str">
        <x:v>Base</x:v>
      </x:c>
      <x:c r="E154" s="17" t="n">
        <x:f>'Country Inputs'!F83</x:f>
        <x:v>997697</x:v>
      </x:c>
      <x:c r="F154" s="18" t="n">
        <x:f>'Country Inputs'!M83</x:f>
        <x:v>1</x:v>
      </x:c>
      <x:c r="G154" s="18" t="n">
        <x:f>'Country Inputs'!P83</x:f>
        <x:v>0.55</x:v>
      </x:c>
      <x:c r="H154" s="18" t="n">
        <x:f>'Country Inputs'!S83</x:f>
        <x:v>0.18181818181818182</x:v>
      </x:c>
      <x:c r="I154" s="12" t="n">
        <x:f>IF(COUNT('Country Inputs'!F83,'Country Inputs'!M83,'Country Inputs'!P83,'Country Inputs'!S83)&lt;4,"Missing input",E154*F154*G154*H154)</x:f>
        <x:v>99769.70000000003</x:v>
      </x:c>
      <x:c r="J154" s="12" t="n">
        <x:f>'Country Inputs'!U83</x:f>
        <x:v>80</x:v>
      </x:c>
      <x:c r="K154" s="12" t="n">
        <x:f>IF(ISNUMBER(I154),I154/J154,"Missing input")</x:f>
        <x:v>1247.1212500000004</x:v>
      </x:c>
      <x:c r="L154" s="12" t="n">
        <x:f>Assumptions!C9</x:f>
        <x:v>7</x:v>
      </x:c>
      <x:c r="M154" s="12" t="n">
        <x:f>IF(ISNUMBER(K154),K154/L154,"Missing input")</x:f>
        <x:v>178.16017857142862</x:v>
      </x:c>
      <x:c r="N154" s="17" t="n">
        <x:f>Assumptions!C6</x:f>
        <x:v>12000</x:v>
      </x:c>
      <x:c r="O154" s="17" t="n">
        <x:f>Assumptions!C7</x:f>
        <x:v>2400</x:v>
      </x:c>
      <x:c r="P154" s="17" t="n">
        <x:f>Assumptions!C8</x:f>
        <x:v>48</x:v>
      </x:c>
      <x:c r="Q154" s="12" t="n">
        <x:f>IF(COUNT(Assumptions!C6:C8)&lt;3,"Missing price input",IF(ISNUMBER(M154),M154*N154+K154*O154+I154*P154,"Missing input"))</x:f>
        <x:v>9919958.742857145</x:v>
      </x:c>
      <x:c r="R154" s="15" t="n">
        <x:f>0</x:f>
        <x:v>0</x:v>
      </x:c>
      <x:c r="S154" s="15" t="n">
        <x:f>0</x:f>
        <x:v>0</x:v>
      </x:c>
      <x:c r="T154" s="15" t="n">
        <x:f>0</x:f>
        <x:v>0</x:v>
      </x:c>
      <x:c r="U154" s="15" t="n">
        <x:f>Assumptions!C10</x:f>
        <x:v>0.5</x:v>
      </x:c>
      <x:c r="V154" s="16" t="n">
        <x:f>IF(ISNUMBER(Q154),Q154*R154*S154*T154*U154,"Missing input")</x:f>
        <x:v>0</x:v>
      </x:c>
      <x:c r="W154" s="2"/>
      <x:c r="X154" s="2"/>
    </x:row>
    <x:row r="155" ht="23" customHeight="1">
      <x:c r="A155" s="2" t="str">
        <x:v>DEU</x:v>
      </x:c>
      <x:c r="B155" s="2" t="str">
        <x:v>Germany</x:v>
      </x:c>
      <x:c r="C155" s="2" t="str">
        <x:v>Europe</x:v>
      </x:c>
      <x:c r="D155" s="2" t="str">
        <x:v>High</x:v>
      </x:c>
      <x:c r="E155" s="17" t="n">
        <x:f>'Country Inputs'!F83</x:f>
        <x:v>997697</x:v>
      </x:c>
      <x:c r="F155" s="18" t="n">
        <x:f>'Country Inputs'!N83</x:f>
        <x:v>1</x:v>
      </x:c>
      <x:c r="G155" s="18" t="n">
        <x:f>'Country Inputs'!Q83</x:f>
        <x:v>0.7</x:v>
      </x:c>
      <x:c r="H155" s="18" t="n">
        <x:f>'Country Inputs'!T83</x:f>
        <x:v>0.2571428571428572</x:v>
      </x:c>
      <x:c r="I155" s="12" t="n">
        <x:f>IF(COUNT('Country Inputs'!F83,'Country Inputs'!N83,'Country Inputs'!Q83,'Country Inputs'!T83)&lt;4,"Missing input",E155*F155*G155*H155)</x:f>
        <x:v>179585.46</x:v>
      </x:c>
      <x:c r="J155" s="12" t="n">
        <x:f>'Country Inputs'!U83</x:f>
        <x:v>80</x:v>
      </x:c>
      <x:c r="K155" s="12" t="n">
        <x:f>IF(ISNUMBER(I155),I155/J155,"Missing input")</x:f>
        <x:v>2244.81825</x:v>
      </x:c>
      <x:c r="L155" s="12" t="n">
        <x:f>Assumptions!D9</x:f>
        <x:v>7</x:v>
      </x:c>
      <x:c r="M155" s="12" t="n">
        <x:f>IF(ISNUMBER(K155),K155/L155,"Missing input")</x:f>
        <x:v>320.6883214285714</x:v>
      </x:c>
      <x:c r="N155" s="17" t="n">
        <x:f>Assumptions!D6</x:f>
        <x:v>18000</x:v>
      </x:c>
      <x:c r="O155" s="17" t="n">
        <x:f>Assumptions!D7</x:f>
        <x:v>3600</x:v>
      </x:c>
      <x:c r="P155" s="17" t="n">
        <x:f>Assumptions!D8</x:f>
        <x:v>72</x:v>
      </x:c>
      <x:c r="Q155" s="12" t="n">
        <x:f>IF(COUNT(Assumptions!D6:D8)&lt;3,"Missing price input",IF(ISNUMBER(M155),M155*N155+K155*O155+I155*P155,"Missing input"))</x:f>
        <x:v>26783888.605714284</x:v>
      </x:c>
      <x:c r="R155" s="15" t="n">
        <x:f>0</x:f>
        <x:v>0</x:v>
      </x:c>
      <x:c r="S155" s="15" t="n">
        <x:f>0</x:f>
        <x:v>0</x:v>
      </x:c>
      <x:c r="T155" s="15" t="n">
        <x:f>0</x:f>
        <x:v>0</x:v>
      </x:c>
      <x:c r="U155" s="15" t="n">
        <x:f>Assumptions!D10</x:f>
        <x:v>0.5</x:v>
      </x:c>
      <x:c r="V155" s="16" t="n">
        <x:f>IF(ISNUMBER(Q155),Q155*R155*S155*T155*U155,"Missing input")</x:f>
        <x:v>0</x:v>
      </x:c>
      <x:c r="W155" s="2"/>
      <x:c r="X155" s="2"/>
    </x:row>
    <x:row r="156" ht="23" customHeight="1">
      <x:c r="A156" s="2" t="str">
        <x:v>GRC</x:v>
      </x:c>
      <x:c r="B156" s="2" t="str">
        <x:v>Greece</x:v>
      </x:c>
      <x:c r="C156" s="2" t="str">
        <x:v>Europe</x:v>
      </x:c>
      <x:c r="D156" s="2" t="str">
        <x:v>Low</x:v>
      </x:c>
      <x:c r="E156" s="17" t="n">
        <x:f>'Country Inputs'!F85</x:f>
        <x:v>454435</x:v>
      </x:c>
      <x:c r="F156" s="18" t="n">
        <x:f>'Country Inputs'!L85</x:f>
        <x:v>1</x:v>
      </x:c>
      <x:c r="G156" s="18" t="n">
        <x:f>'Country Inputs'!O85</x:f>
        <x:v>0.4</x:v>
      </x:c>
      <x:c r="H156" s="18" t="n">
        <x:f>'Country Inputs'!R85</x:f>
        <x:v>0.125</x:v>
      </x:c>
      <x:c r="I156" s="12" t="n">
        <x:f>IF(COUNT('Country Inputs'!F85,'Country Inputs'!L85,'Country Inputs'!O85,'Country Inputs'!R85)&lt;4,"Missing input",E156*F156*G156*H156)</x:f>
        <x:v>22721.75</x:v>
      </x:c>
      <x:c r="J156" s="12" t="n">
        <x:f>'Country Inputs'!U85</x:f>
        <x:v>80</x:v>
      </x:c>
      <x:c r="K156" s="12" t="n">
        <x:f>IF(ISNUMBER(I156),I156/J156,"Missing input")</x:f>
        <x:v>284.021875</x:v>
      </x:c>
      <x:c r="L156" s="12" t="n">
        <x:f>Assumptions!B9</x:f>
        <x:v>7</x:v>
      </x:c>
      <x:c r="M156" s="12" t="n">
        <x:f>IF(ISNUMBER(K156),K156/L156,"Missing input")</x:f>
        <x:v>40.574553571428574</x:v>
      </x:c>
      <x:c r="N156" s="17" t="n">
        <x:f>Assumptions!B6</x:f>
        <x:v>6000</x:v>
      </x:c>
      <x:c r="O156" s="17" t="n">
        <x:f>Assumptions!B7</x:f>
        <x:v>1200</x:v>
      </x:c>
      <x:c r="P156" s="17" t="n">
        <x:f>Assumptions!B8</x:f>
        <x:v>24</x:v>
      </x:c>
      <x:c r="Q156" s="12" t="n">
        <x:f>IF(COUNT(Assumptions!B6:B8)&lt;3,"Missing price input",IF(ISNUMBER(M156),M156*N156+K156*O156+I156*P156,"Missing input"))</x:f>
        <x:v>1129595.5714285714</x:v>
      </x:c>
      <x:c r="R156" s="15" t="n">
        <x:f>0</x:f>
        <x:v>0</x:v>
      </x:c>
      <x:c r="S156" s="15" t="n">
        <x:f>0</x:f>
        <x:v>0</x:v>
      </x:c>
      <x:c r="T156" s="15" t="n">
        <x:f>0</x:f>
        <x:v>0</x:v>
      </x:c>
      <x:c r="U156" s="15" t="n">
        <x:f>Assumptions!B10</x:f>
        <x:v>0.5</x:v>
      </x:c>
      <x:c r="V156" s="16" t="n">
        <x:f>IF(ISNUMBER(Q156),Q156*R156*S156*T156*U156,"Missing input")</x:f>
        <x:v>0</x:v>
      </x:c>
      <x:c r="W156" s="2"/>
      <x:c r="X156" s="2"/>
    </x:row>
    <x:row r="157" ht="23" customHeight="1">
      <x:c r="A157" s="2" t="str">
        <x:v>GRC</x:v>
      </x:c>
      <x:c r="B157" s="2" t="str">
        <x:v>Greece</x:v>
      </x:c>
      <x:c r="C157" s="2" t="str">
        <x:v>Europe</x:v>
      </x:c>
      <x:c r="D157" s="2" t="str">
        <x:v>Base</x:v>
      </x:c>
      <x:c r="E157" s="17" t="n">
        <x:f>'Country Inputs'!F85</x:f>
        <x:v>454435</x:v>
      </x:c>
      <x:c r="F157" s="18" t="n">
        <x:f>'Country Inputs'!M85</x:f>
        <x:v>1</x:v>
      </x:c>
      <x:c r="G157" s="18" t="n">
        <x:f>'Country Inputs'!P85</x:f>
        <x:v>0.55</x:v>
      </x:c>
      <x:c r="H157" s="18" t="n">
        <x:f>'Country Inputs'!S85</x:f>
        <x:v>0.21818181818181814</x:v>
      </x:c>
      <x:c r="I157" s="12" t="n">
        <x:f>IF(COUNT('Country Inputs'!F85,'Country Inputs'!M85,'Country Inputs'!P85,'Country Inputs'!S85)&lt;4,"Missing input",E157*F157*G157*H157)</x:f>
        <x:v>54532.2</x:v>
      </x:c>
      <x:c r="J157" s="12" t="n">
        <x:f>'Country Inputs'!U85</x:f>
        <x:v>80</x:v>
      </x:c>
      <x:c r="K157" s="12" t="n">
        <x:f>IF(ISNUMBER(I157),I157/J157,"Missing input")</x:f>
        <x:v>681.6524999999999</x:v>
      </x:c>
      <x:c r="L157" s="12" t="n">
        <x:f>Assumptions!C9</x:f>
        <x:v>7</x:v>
      </x:c>
      <x:c r="M157" s="12" t="n">
        <x:f>IF(ISNUMBER(K157),K157/L157,"Missing input")</x:f>
        <x:v>97.37892857142856</x:v>
      </x:c>
      <x:c r="N157" s="17" t="n">
        <x:f>Assumptions!C6</x:f>
        <x:v>12000</x:v>
      </x:c>
      <x:c r="O157" s="17" t="n">
        <x:f>Assumptions!C7</x:f>
        <x:v>2400</x:v>
      </x:c>
      <x:c r="P157" s="17" t="n">
        <x:f>Assumptions!C8</x:f>
        <x:v>48</x:v>
      </x:c>
      <x:c r="Q157" s="12" t="n">
        <x:f>IF(COUNT(Assumptions!C6:C8)&lt;3,"Missing price input",IF(ISNUMBER(M157),M157*N157+K157*O157+I157*P157,"Missing input"))</x:f>
        <x:v>5422058.742857142</x:v>
      </x:c>
      <x:c r="R157" s="15" t="n">
        <x:f>0</x:f>
        <x:v>0</x:v>
      </x:c>
      <x:c r="S157" s="15" t="n">
        <x:f>0</x:f>
        <x:v>0</x:v>
      </x:c>
      <x:c r="T157" s="15" t="n">
        <x:f>0</x:f>
        <x:v>0</x:v>
      </x:c>
      <x:c r="U157" s="15" t="n">
        <x:f>Assumptions!C10</x:f>
        <x:v>0.5</x:v>
      </x:c>
      <x:c r="V157" s="16" t="n">
        <x:f>IF(ISNUMBER(Q157),Q157*R157*S157*T157*U157,"Missing input")</x:f>
        <x:v>0</x:v>
      </x:c>
      <x:c r="W157" s="2"/>
      <x:c r="X157" s="2"/>
    </x:row>
    <x:row r="158" ht="23" customHeight="1">
      <x:c r="A158" s="2" t="str">
        <x:v>GRC</x:v>
      </x:c>
      <x:c r="B158" s="2" t="str">
        <x:v>Greece</x:v>
      </x:c>
      <x:c r="C158" s="2" t="str">
        <x:v>Europe</x:v>
      </x:c>
      <x:c r="D158" s="2" t="str">
        <x:v>High</x:v>
      </x:c>
      <x:c r="E158" s="17" t="n">
        <x:f>'Country Inputs'!F85</x:f>
        <x:v>454435</x:v>
      </x:c>
      <x:c r="F158" s="18" t="n">
        <x:f>'Country Inputs'!N85</x:f>
        <x:v>1</x:v>
      </x:c>
      <x:c r="G158" s="18" t="n">
        <x:f>'Country Inputs'!Q85</x:f>
        <x:v>0.7</x:v>
      </x:c>
      <x:c r="H158" s="18" t="n">
        <x:f>'Country Inputs'!T85</x:f>
        <x:v>0.31428571428571433</x:v>
      </x:c>
      <x:c r="I158" s="12" t="n">
        <x:f>IF(COUNT('Country Inputs'!F85,'Country Inputs'!N85,'Country Inputs'!Q85,'Country Inputs'!T85)&lt;4,"Missing input",E158*F158*G158*H158)</x:f>
        <x:v>99975.70000000001</x:v>
      </x:c>
      <x:c r="J158" s="12" t="n">
        <x:f>'Country Inputs'!U85</x:f>
        <x:v>80</x:v>
      </x:c>
      <x:c r="K158" s="12" t="n">
        <x:f>IF(ISNUMBER(I158),I158/J158,"Missing input")</x:f>
        <x:v>1249.6962500000002</x:v>
      </x:c>
      <x:c r="L158" s="12" t="n">
        <x:f>Assumptions!D9</x:f>
        <x:v>7</x:v>
      </x:c>
      <x:c r="M158" s="12" t="n">
        <x:f>IF(ISNUMBER(K158),K158/L158,"Missing input")</x:f>
        <x:v>178.52803571428575</x:v>
      </x:c>
      <x:c r="N158" s="17" t="n">
        <x:f>Assumptions!D6</x:f>
        <x:v>18000</x:v>
      </x:c>
      <x:c r="O158" s="17" t="n">
        <x:f>Assumptions!D7</x:f>
        <x:v>3600</x:v>
      </x:c>
      <x:c r="P158" s="17" t="n">
        <x:f>Assumptions!D8</x:f>
        <x:v>72</x:v>
      </x:c>
      <x:c r="Q158" s="12" t="n">
        <x:f>IF(COUNT(Assumptions!D6:D8)&lt;3,"Missing price input",IF(ISNUMBER(M158),M158*N158+K158*O158+I158*P158,"Missing input"))</x:f>
        <x:v>14910661.542857144</x:v>
      </x:c>
      <x:c r="R158" s="15" t="n">
        <x:f>0</x:f>
        <x:v>0</x:v>
      </x:c>
      <x:c r="S158" s="15" t="n">
        <x:f>0</x:f>
        <x:v>0</x:v>
      </x:c>
      <x:c r="T158" s="15" t="n">
        <x:f>0</x:f>
        <x:v>0</x:v>
      </x:c>
      <x:c r="U158" s="15" t="n">
        <x:f>Assumptions!D10</x:f>
        <x:v>0.5</x:v>
      </x:c>
      <x:c r="V158" s="16" t="n">
        <x:f>IF(ISNUMBER(Q158),Q158*R158*S158*T158*U158,"Missing input")</x:f>
        <x:v>0</x:v>
      </x:c>
      <x:c r="W158" s="2"/>
      <x:c r="X158" s="2"/>
    </x:row>
    <x:row r="159" ht="23" customHeight="1">
      <x:c r="A159" s="2" t="str">
        <x:v>HUN</x:v>
      </x:c>
      <x:c r="B159" s="2" t="str">
        <x:v>Hungary</x:v>
      </x:c>
      <x:c r="C159" s="2" t="str">
        <x:v>Europe</x:v>
      </x:c>
      <x:c r="D159" s="2" t="str">
        <x:v>Low</x:v>
      </x:c>
      <x:c r="E159" s="17" t="n">
        <x:f>'Country Inputs'!F88</x:f>
        <x:v>80132</x:v>
      </x:c>
      <x:c r="F159" s="18" t="n">
        <x:f>'Country Inputs'!L88</x:f>
        <x:v>1</x:v>
      </x:c>
      <x:c r="G159" s="18" t="n">
        <x:f>'Country Inputs'!O88</x:f>
        <x:v>0.4</x:v>
      </x:c>
      <x:c r="H159" s="18" t="n">
        <x:f>'Country Inputs'!R88</x:f>
        <x:v>0.12</x:v>
      </x:c>
      <x:c r="I159" s="12" t="n">
        <x:f>IF(COUNT('Country Inputs'!F88,'Country Inputs'!L88,'Country Inputs'!O88,'Country Inputs'!R88)&lt;4,"Missing input",E159*F159*G159*H159)</x:f>
        <x:v>3846.3360000000002</x:v>
      </x:c>
      <x:c r="J159" s="12" t="n">
        <x:f>'Country Inputs'!U88</x:f>
        <x:v>80</x:v>
      </x:c>
      <x:c r="K159" s="12" t="n">
        <x:f>IF(ISNUMBER(I159),I159/J159,"Missing input")</x:f>
        <x:v>48.0792</x:v>
      </x:c>
      <x:c r="L159" s="12" t="n">
        <x:f>Assumptions!B9</x:f>
        <x:v>7</x:v>
      </x:c>
      <x:c r="M159" s="12" t="n">
        <x:f>IF(ISNUMBER(K159),K159/L159,"Missing input")</x:f>
        <x:v>6.868457142857143</x:v>
      </x:c>
      <x:c r="N159" s="17" t="n">
        <x:f>Assumptions!B6</x:f>
        <x:v>6000</x:v>
      </x:c>
      <x:c r="O159" s="17" t="n">
        <x:f>Assumptions!B7</x:f>
        <x:v>1200</x:v>
      </x:c>
      <x:c r="P159" s="17" t="n">
        <x:f>Assumptions!B8</x:f>
        <x:v>24</x:v>
      </x:c>
      <x:c r="Q159" s="12" t="n">
        <x:f>IF(COUNT(Assumptions!B6:B8)&lt;3,"Missing price input",IF(ISNUMBER(M159),M159*N159+K159*O159+I159*P159,"Missing input"))</x:f>
        <x:v>191217.84685714287</x:v>
      </x:c>
      <x:c r="R159" s="15" t="n">
        <x:f>0</x:f>
        <x:v>0</x:v>
      </x:c>
      <x:c r="S159" s="15" t="n">
        <x:f>0</x:f>
        <x:v>0</x:v>
      </x:c>
      <x:c r="T159" s="15" t="n">
        <x:f>0</x:f>
        <x:v>0</x:v>
      </x:c>
      <x:c r="U159" s="15" t="n">
        <x:f>Assumptions!B10</x:f>
        <x:v>0.5</x:v>
      </x:c>
      <x:c r="V159" s="16" t="n">
        <x:f>IF(ISNUMBER(Q159),Q159*R159*S159*T159*U159,"Missing input")</x:f>
        <x:v>0</x:v>
      </x:c>
      <x:c r="W159" s="2"/>
      <x:c r="X159" s="2"/>
    </x:row>
    <x:row r="160" ht="23" customHeight="1">
      <x:c r="A160" s="2" t="str">
        <x:v>HUN</x:v>
      </x:c>
      <x:c r="B160" s="2" t="str">
        <x:v>Hungary</x:v>
      </x:c>
      <x:c r="C160" s="2" t="str">
        <x:v>Europe</x:v>
      </x:c>
      <x:c r="D160" s="2" t="str">
        <x:v>Base</x:v>
      </x:c>
      <x:c r="E160" s="17" t="n">
        <x:f>'Country Inputs'!F88</x:f>
        <x:v>80132</x:v>
      </x:c>
      <x:c r="F160" s="18" t="n">
        <x:f>'Country Inputs'!M88</x:f>
        <x:v>1</x:v>
      </x:c>
      <x:c r="G160" s="18" t="n">
        <x:f>'Country Inputs'!P88</x:f>
        <x:v>0.55</x:v>
      </x:c>
      <x:c r="H160" s="18" t="n">
        <x:f>'Country Inputs'!S88</x:f>
        <x:v>0.23</x:v>
      </x:c>
      <x:c r="I160" s="12" t="n">
        <x:f>IF(COUNT('Country Inputs'!F88,'Country Inputs'!M88,'Country Inputs'!P88,'Country Inputs'!S88)&lt;4,"Missing input",E160*F160*G160*H160)</x:f>
        <x:v>10136.698000000002</x:v>
      </x:c>
      <x:c r="J160" s="12" t="n">
        <x:f>'Country Inputs'!U88</x:f>
        <x:v>80</x:v>
      </x:c>
      <x:c r="K160" s="12" t="n">
        <x:f>IF(ISNUMBER(I160),I160/J160,"Missing input")</x:f>
        <x:v>126.70872500000003</x:v>
      </x:c>
      <x:c r="L160" s="12" t="n">
        <x:f>Assumptions!C9</x:f>
        <x:v>7</x:v>
      </x:c>
      <x:c r="M160" s="12" t="n">
        <x:f>IF(ISNUMBER(K160),K160/L160,"Missing input")</x:f>
        <x:v>18.101246428571432</x:v>
      </x:c>
      <x:c r="N160" s="17" t="n">
        <x:f>Assumptions!C6</x:f>
        <x:v>12000</x:v>
      </x:c>
      <x:c r="O160" s="17" t="n">
        <x:f>Assumptions!C7</x:f>
        <x:v>2400</x:v>
      </x:c>
      <x:c r="P160" s="17" t="n">
        <x:f>Assumptions!C8</x:f>
        <x:v>48</x:v>
      </x:c>
      <x:c r="Q160" s="12" t="n">
        <x:f>IF(COUNT(Assumptions!C6:C8)&lt;3,"Missing price input",IF(ISNUMBER(M160),M160*N160+K160*O160+I160*P160,"Missing input"))</x:f>
        <x:v>1007877.4011428573</x:v>
      </x:c>
      <x:c r="R160" s="15" t="n">
        <x:f>0</x:f>
        <x:v>0</x:v>
      </x:c>
      <x:c r="S160" s="15" t="n">
        <x:f>0</x:f>
        <x:v>0</x:v>
      </x:c>
      <x:c r="T160" s="15" t="n">
        <x:f>0</x:f>
        <x:v>0</x:v>
      </x:c>
      <x:c r="U160" s="15" t="n">
        <x:f>Assumptions!C10</x:f>
        <x:v>0.5</x:v>
      </x:c>
      <x:c r="V160" s="16" t="n">
        <x:f>IF(ISNUMBER(Q160),Q160*R160*S160*T160*U160,"Missing input")</x:f>
        <x:v>0</x:v>
      </x:c>
      <x:c r="W160" s="2"/>
      <x:c r="X160" s="2"/>
    </x:row>
    <x:row r="161" ht="23" customHeight="1">
      <x:c r="A161" s="2" t="str">
        <x:v>HUN</x:v>
      </x:c>
      <x:c r="B161" s="2" t="str">
        <x:v>Hungary</x:v>
      </x:c>
      <x:c r="C161" s="2" t="str">
        <x:v>Europe</x:v>
      </x:c>
      <x:c r="D161" s="2" t="str">
        <x:v>High</x:v>
      </x:c>
      <x:c r="E161" s="17" t="n">
        <x:f>'Country Inputs'!F88</x:f>
        <x:v>80132</x:v>
      </x:c>
      <x:c r="F161" s="18" t="n">
        <x:f>'Country Inputs'!N88</x:f>
        <x:v>1</x:v>
      </x:c>
      <x:c r="G161" s="18" t="n">
        <x:f>'Country Inputs'!Q88</x:f>
        <x:v>0.7</x:v>
      </x:c>
      <x:c r="H161" s="18" t="n">
        <x:f>'Country Inputs'!T88</x:f>
        <x:v>0.36</x:v>
      </x:c>
      <x:c r="I161" s="12" t="n">
        <x:f>IF(COUNT('Country Inputs'!F88,'Country Inputs'!N88,'Country Inputs'!Q88,'Country Inputs'!T88)&lt;4,"Missing input",E161*F161*G161*H161)</x:f>
        <x:v>20193.263999999996</x:v>
      </x:c>
      <x:c r="J161" s="12" t="n">
        <x:f>'Country Inputs'!U88</x:f>
        <x:v>80</x:v>
      </x:c>
      <x:c r="K161" s="12" t="n">
        <x:f>IF(ISNUMBER(I161),I161/J161,"Missing input")</x:f>
        <x:v>252.41579999999993</x:v>
      </x:c>
      <x:c r="L161" s="12" t="n">
        <x:f>Assumptions!D9</x:f>
        <x:v>7</x:v>
      </x:c>
      <x:c r="M161" s="12" t="n">
        <x:f>IF(ISNUMBER(K161),K161/L161,"Missing input")</x:f>
        <x:v>36.05939999999999</x:v>
      </x:c>
      <x:c r="N161" s="17" t="n">
        <x:f>Assumptions!D6</x:f>
        <x:v>18000</x:v>
      </x:c>
      <x:c r="O161" s="17" t="n">
        <x:f>Assumptions!D7</x:f>
        <x:v>3600</x:v>
      </x:c>
      <x:c r="P161" s="17" t="n">
        <x:f>Assumptions!D8</x:f>
        <x:v>72</x:v>
      </x:c>
      <x:c r="Q161" s="12" t="n">
        <x:f>IF(COUNT(Assumptions!D6:D8)&lt;3,"Missing price input",IF(ISNUMBER(M161),M161*N161+K161*O161+I161*P161,"Missing input"))</x:f>
        <x:v>3011681.0879999995</x:v>
      </x:c>
      <x:c r="R161" s="15" t="n">
        <x:f>0</x:f>
        <x:v>0</x:v>
      </x:c>
      <x:c r="S161" s="15" t="n">
        <x:f>0</x:f>
        <x:v>0</x:v>
      </x:c>
      <x:c r="T161" s="15" t="n">
        <x:f>0</x:f>
        <x:v>0</x:v>
      </x:c>
      <x:c r="U161" s="15" t="n">
        <x:f>Assumptions!D10</x:f>
        <x:v>0.5</x:v>
      </x:c>
      <x:c r="V161" s="16" t="n">
        <x:f>IF(ISNUMBER(Q161),Q161*R161*S161*T161*U161,"Missing input")</x:f>
        <x:v>0</x:v>
      </x:c>
      <x:c r="W161" s="2"/>
      <x:c r="X161" s="2"/>
    </x:row>
    <x:row r="162" ht="23" customHeight="1">
      <x:c r="A162" s="2" t="str">
        <x:v>ISL</x:v>
      </x:c>
      <x:c r="B162" s="2" t="str">
        <x:v>Iceland</x:v>
      </x:c>
      <x:c r="C162" s="2" t="str">
        <x:v>Europe</x:v>
      </x:c>
      <x:c r="D162" s="2" t="str">
        <x:v>Low</x:v>
      </x:c>
      <x:c r="E162" s="17" t="n">
        <x:f>'Country Inputs'!F89</x:f>
        <x:v>15232</x:v>
      </x:c>
      <x:c r="F162" s="18" t="n">
        <x:f>'Country Inputs'!L89</x:f>
        <x:v>1</x:v>
      </x:c>
      <x:c r="G162" s="18" t="n">
        <x:f>'Country Inputs'!O89</x:f>
        <x:v>0.4</x:v>
      </x:c>
      <x:c r="H162" s="18" t="n">
        <x:f>'Country Inputs'!R89</x:f>
        <x:v>0.12</x:v>
      </x:c>
      <x:c r="I162" s="12" t="n">
        <x:f>IF(COUNT('Country Inputs'!F89,'Country Inputs'!L89,'Country Inputs'!O89,'Country Inputs'!R89)&lt;4,"Missing input",E162*F162*G162*H162)</x:f>
        <x:v>731.136</x:v>
      </x:c>
      <x:c r="J162" s="12" t="n">
        <x:f>'Country Inputs'!U89</x:f>
        <x:v>80</x:v>
      </x:c>
      <x:c r="K162" s="12" t="n">
        <x:f>IF(ISNUMBER(I162),I162/J162,"Missing input")</x:f>
        <x:v>9.139199999999999</x:v>
      </x:c>
      <x:c r="L162" s="12" t="n">
        <x:f>Assumptions!B9</x:f>
        <x:v>7</x:v>
      </x:c>
      <x:c r="M162" s="12" t="n">
        <x:f>IF(ISNUMBER(K162),K162/L162,"Missing input")</x:f>
        <x:v>1.3055999999999999</x:v>
      </x:c>
      <x:c r="N162" s="17" t="n">
        <x:f>Assumptions!B6</x:f>
        <x:v>6000</x:v>
      </x:c>
      <x:c r="O162" s="17" t="n">
        <x:f>Assumptions!B7</x:f>
        <x:v>1200</x:v>
      </x:c>
      <x:c r="P162" s="17" t="n">
        <x:f>Assumptions!B8</x:f>
        <x:v>24</x:v>
      </x:c>
      <x:c r="Q162" s="12" t="n">
        <x:f>IF(COUNT(Assumptions!B6:B8)&lt;3,"Missing price input",IF(ISNUMBER(M162),M162*N162+K162*O162+I162*P162,"Missing input"))</x:f>
        <x:v>36347.903999999995</x:v>
      </x:c>
      <x:c r="R162" s="15" t="n">
        <x:f>0</x:f>
        <x:v>0</x:v>
      </x:c>
      <x:c r="S162" s="15" t="n">
        <x:f>0</x:f>
        <x:v>0</x:v>
      </x:c>
      <x:c r="T162" s="15" t="n">
        <x:f>0</x:f>
        <x:v>0</x:v>
      </x:c>
      <x:c r="U162" s="15" t="n">
        <x:f>Assumptions!B10</x:f>
        <x:v>0.5</x:v>
      </x:c>
      <x:c r="V162" s="16" t="n">
        <x:f>IF(ISNUMBER(Q162),Q162*R162*S162*T162*U162,"Missing input")</x:f>
        <x:v>0</x:v>
      </x:c>
      <x:c r="W162" s="2"/>
      <x:c r="X162" s="2"/>
    </x:row>
    <x:row r="163" ht="23" customHeight="1">
      <x:c r="A163" s="2" t="str">
        <x:v>ISL</x:v>
      </x:c>
      <x:c r="B163" s="2" t="str">
        <x:v>Iceland</x:v>
      </x:c>
      <x:c r="C163" s="2" t="str">
        <x:v>Europe</x:v>
      </x:c>
      <x:c r="D163" s="2" t="str">
        <x:v>Base</x:v>
      </x:c>
      <x:c r="E163" s="17" t="n">
        <x:f>'Country Inputs'!F89</x:f>
        <x:v>15232</x:v>
      </x:c>
      <x:c r="F163" s="18" t="n">
        <x:f>'Country Inputs'!M89</x:f>
        <x:v>1</x:v>
      </x:c>
      <x:c r="G163" s="18" t="n">
        <x:f>'Country Inputs'!P89</x:f>
        <x:v>0.55</x:v>
      </x:c>
      <x:c r="H163" s="18" t="n">
        <x:f>'Country Inputs'!S89</x:f>
        <x:v>0.23</x:v>
      </x:c>
      <x:c r="I163" s="12" t="n">
        <x:f>IF(COUNT('Country Inputs'!F89,'Country Inputs'!M89,'Country Inputs'!P89,'Country Inputs'!S89)&lt;4,"Missing input",E163*F163*G163*H163)</x:f>
        <x:v>1926.8480000000002</x:v>
      </x:c>
      <x:c r="J163" s="12" t="n">
        <x:f>'Country Inputs'!U89</x:f>
        <x:v>80</x:v>
      </x:c>
      <x:c r="K163" s="12" t="n">
        <x:f>IF(ISNUMBER(I163),I163/J163,"Missing input")</x:f>
        <x:v>24.085600000000003</x:v>
      </x:c>
      <x:c r="L163" s="12" t="n">
        <x:f>Assumptions!C9</x:f>
        <x:v>7</x:v>
      </x:c>
      <x:c r="M163" s="12" t="n">
        <x:f>IF(ISNUMBER(K163),K163/L163,"Missing input")</x:f>
        <x:v>3.4408000000000003</x:v>
      </x:c>
      <x:c r="N163" s="17" t="n">
        <x:f>Assumptions!C6</x:f>
        <x:v>12000</x:v>
      </x:c>
      <x:c r="O163" s="17" t="n">
        <x:f>Assumptions!C7</x:f>
        <x:v>2400</x:v>
      </x:c>
      <x:c r="P163" s="17" t="n">
        <x:f>Assumptions!C8</x:f>
        <x:v>48</x:v>
      </x:c>
      <x:c r="Q163" s="12" t="n">
        <x:f>IF(COUNT(Assumptions!C6:C8)&lt;3,"Missing price input",IF(ISNUMBER(M163),M163*N163+K163*O163+I163*P163,"Missing input"))</x:f>
        <x:v>191583.744</x:v>
      </x:c>
      <x:c r="R163" s="15" t="n">
        <x:f>0</x:f>
        <x:v>0</x:v>
      </x:c>
      <x:c r="S163" s="15" t="n">
        <x:f>0</x:f>
        <x:v>0</x:v>
      </x:c>
      <x:c r="T163" s="15" t="n">
        <x:f>0</x:f>
        <x:v>0</x:v>
      </x:c>
      <x:c r="U163" s="15" t="n">
        <x:f>Assumptions!C10</x:f>
        <x:v>0.5</x:v>
      </x:c>
      <x:c r="V163" s="16" t="n">
        <x:f>IF(ISNUMBER(Q163),Q163*R163*S163*T163*U163,"Missing input")</x:f>
        <x:v>0</x:v>
      </x:c>
      <x:c r="W163" s="2"/>
      <x:c r="X163" s="2"/>
    </x:row>
    <x:row r="164" ht="23" customHeight="1">
      <x:c r="A164" s="2" t="str">
        <x:v>ISL</x:v>
      </x:c>
      <x:c r="B164" s="2" t="str">
        <x:v>Iceland</x:v>
      </x:c>
      <x:c r="C164" s="2" t="str">
        <x:v>Europe</x:v>
      </x:c>
      <x:c r="D164" s="2" t="str">
        <x:v>High</x:v>
      </x:c>
      <x:c r="E164" s="17" t="n">
        <x:f>'Country Inputs'!F89</x:f>
        <x:v>15232</x:v>
      </x:c>
      <x:c r="F164" s="18" t="n">
        <x:f>'Country Inputs'!N89</x:f>
        <x:v>1</x:v>
      </x:c>
      <x:c r="G164" s="18" t="n">
        <x:f>'Country Inputs'!Q89</x:f>
        <x:v>0.7</x:v>
      </x:c>
      <x:c r="H164" s="18" t="n">
        <x:f>'Country Inputs'!T89</x:f>
        <x:v>0.36</x:v>
      </x:c>
      <x:c r="I164" s="12" t="n">
        <x:f>IF(COUNT('Country Inputs'!F89,'Country Inputs'!N89,'Country Inputs'!Q89,'Country Inputs'!T89)&lt;4,"Missing input",E164*F164*G164*H164)</x:f>
        <x:v>3838.464</x:v>
      </x:c>
      <x:c r="J164" s="12" t="n">
        <x:f>'Country Inputs'!U89</x:f>
        <x:v>80</x:v>
      </x:c>
      <x:c r="K164" s="12" t="n">
        <x:f>IF(ISNUMBER(I164),I164/J164,"Missing input")</x:f>
        <x:v>47.9808</x:v>
      </x:c>
      <x:c r="L164" s="12" t="n">
        <x:f>Assumptions!D9</x:f>
        <x:v>7</x:v>
      </x:c>
      <x:c r="M164" s="12" t="n">
        <x:f>IF(ISNUMBER(K164),K164/L164,"Missing input")</x:f>
        <x:v>6.8544</x:v>
      </x:c>
      <x:c r="N164" s="17" t="n">
        <x:f>Assumptions!D6</x:f>
        <x:v>18000</x:v>
      </x:c>
      <x:c r="O164" s="17" t="n">
        <x:f>Assumptions!D7</x:f>
        <x:v>3600</x:v>
      </x:c>
      <x:c r="P164" s="17" t="n">
        <x:f>Assumptions!D8</x:f>
        <x:v>72</x:v>
      </x:c>
      <x:c r="Q164" s="12" t="n">
        <x:f>IF(COUNT(Assumptions!D6:D8)&lt;3,"Missing price input",IF(ISNUMBER(M164),M164*N164+K164*O164+I164*P164,"Missing input"))</x:f>
        <x:v>572479.488</x:v>
      </x:c>
      <x:c r="R164" s="15" t="n">
        <x:f>0</x:f>
        <x:v>0</x:v>
      </x:c>
      <x:c r="S164" s="15" t="n">
        <x:f>0</x:f>
        <x:v>0</x:v>
      </x:c>
      <x:c r="T164" s="15" t="n">
        <x:f>0</x:f>
        <x:v>0</x:v>
      </x:c>
      <x:c r="U164" s="15" t="n">
        <x:f>Assumptions!D10</x:f>
        <x:v>0.5</x:v>
      </x:c>
      <x:c r="V164" s="16" t="n">
        <x:f>IF(ISNUMBER(Q164),Q164*R164*S164*T164*U164,"Missing input")</x:f>
        <x:v>0</x:v>
      </x:c>
      <x:c r="W164" s="2"/>
      <x:c r="X164" s="2"/>
    </x:row>
    <x:row r="165" ht="23" customHeight="1">
      <x:c r="A165" s="2" t="str">
        <x:v>IRL</x:v>
      </x:c>
      <x:c r="B165" s="2" t="str">
        <x:v>Ireland</x:v>
      </x:c>
      <x:c r="C165" s="2" t="str">
        <x:v>Europe</x:v>
      </x:c>
      <x:c r="D165" s="2" t="str">
        <x:v>Low</x:v>
      </x:c>
      <x:c r="E165" s="17" t="n">
        <x:f>'Country Inputs'!F90</x:f>
        <x:v>70852</x:v>
      </x:c>
      <x:c r="F165" s="18" t="n">
        <x:f>'Country Inputs'!L90</x:f>
        <x:v>1</x:v>
      </x:c>
      <x:c r="G165" s="18" t="n">
        <x:f>'Country Inputs'!O90</x:f>
        <x:v>0.4</x:v>
      </x:c>
      <x:c r="H165" s="18" t="n">
        <x:f>'Country Inputs'!R90</x:f>
        <x:v>0.12</x:v>
      </x:c>
      <x:c r="I165" s="12" t="n">
        <x:f>IF(COUNT('Country Inputs'!F90,'Country Inputs'!L90,'Country Inputs'!O90,'Country Inputs'!R90)&lt;4,"Missing input",E165*F165*G165*H165)</x:f>
        <x:v>3400.896</x:v>
      </x:c>
      <x:c r="J165" s="12" t="n">
        <x:f>'Country Inputs'!U90</x:f>
        <x:v>80</x:v>
      </x:c>
      <x:c r="K165" s="12" t="n">
        <x:f>IF(ISNUMBER(I165),I165/J165,"Missing input")</x:f>
        <x:v>42.5112</x:v>
      </x:c>
      <x:c r="L165" s="12" t="n">
        <x:f>Assumptions!B9</x:f>
        <x:v>7</x:v>
      </x:c>
      <x:c r="M165" s="12" t="n">
        <x:f>IF(ISNUMBER(K165),K165/L165,"Missing input")</x:f>
        <x:v>6.073028571428572</x:v>
      </x:c>
      <x:c r="N165" s="17" t="n">
        <x:f>Assumptions!B6</x:f>
        <x:v>6000</x:v>
      </x:c>
      <x:c r="O165" s="17" t="n">
        <x:f>Assumptions!B7</x:f>
        <x:v>1200</x:v>
      </x:c>
      <x:c r="P165" s="17" t="n">
        <x:f>Assumptions!B8</x:f>
        <x:v>24</x:v>
      </x:c>
      <x:c r="Q165" s="12" t="n">
        <x:f>IF(COUNT(Assumptions!B6:B8)&lt;3,"Missing price input",IF(ISNUMBER(M165),M165*N165+K165*O165+I165*P165,"Missing input"))</x:f>
        <x:v>169073.11542857141</x:v>
      </x:c>
      <x:c r="R165" s="15" t="n">
        <x:f>Assumptions!B11</x:f>
        <x:v>0.05</x:v>
      </x:c>
      <x:c r="S165" s="15" t="n">
        <x:f>Assumptions!B12</x:f>
        <x:v>0.6</x:v>
      </x:c>
      <x:c r="T165" s="15" t="n">
        <x:f>Assumptions!B13</x:f>
        <x:v>0.4</x:v>
      </x:c>
      <x:c r="U165" s="15" t="n">
        <x:f>Assumptions!B10</x:f>
        <x:v>0.5</x:v>
      </x:c>
      <x:c r="V165" s="16" t="n">
        <x:f>IF(ISNUMBER(Q165),Q165*R165*S165*T165*U165,"Missing input")</x:f>
        <x:v>1014.4386925714285</x:v>
      </x:c>
      <x:c r="W165" s="2"/>
      <x:c r="X165" s="2"/>
    </x:row>
    <x:row r="166" ht="23" customHeight="1">
      <x:c r="A166" s="2" t="str">
        <x:v>IRL</x:v>
      </x:c>
      <x:c r="B166" s="2" t="str">
        <x:v>Ireland</x:v>
      </x:c>
      <x:c r="C166" s="2" t="str">
        <x:v>Europe</x:v>
      </x:c>
      <x:c r="D166" s="2" t="str">
        <x:v>Base</x:v>
      </x:c>
      <x:c r="E166" s="17" t="n">
        <x:f>'Country Inputs'!F90</x:f>
        <x:v>70852</x:v>
      </x:c>
      <x:c r="F166" s="18" t="n">
        <x:f>'Country Inputs'!M90</x:f>
        <x:v>1</x:v>
      </x:c>
      <x:c r="G166" s="18" t="n">
        <x:f>'Country Inputs'!P90</x:f>
        <x:v>0.55</x:v>
      </x:c>
      <x:c r="H166" s="18" t="n">
        <x:f>'Country Inputs'!S90</x:f>
        <x:v>0.23</x:v>
      </x:c>
      <x:c r="I166" s="12" t="n">
        <x:f>IF(COUNT('Country Inputs'!F90,'Country Inputs'!M90,'Country Inputs'!P90,'Country Inputs'!S90)&lt;4,"Missing input",E166*F166*G166*H166)</x:f>
        <x:v>8962.778000000002</x:v>
      </x:c>
      <x:c r="J166" s="12" t="n">
        <x:f>'Country Inputs'!U90</x:f>
        <x:v>80</x:v>
      </x:c>
      <x:c r="K166" s="12" t="n">
        <x:f>IF(ISNUMBER(I166),I166/J166,"Missing input")</x:f>
        <x:v>112.03472500000002</x:v>
      </x:c>
      <x:c r="L166" s="12" t="n">
        <x:f>Assumptions!C9</x:f>
        <x:v>7</x:v>
      </x:c>
      <x:c r="M166" s="12" t="n">
        <x:f>IF(ISNUMBER(K166),K166/L166,"Missing input")</x:f>
        <x:v>16.00496071428572</x:v>
      </x:c>
      <x:c r="N166" s="17" t="n">
        <x:f>Assumptions!C6</x:f>
        <x:v>12000</x:v>
      </x:c>
      <x:c r="O166" s="17" t="n">
        <x:f>Assumptions!C7</x:f>
        <x:v>2400</x:v>
      </x:c>
      <x:c r="P166" s="17" t="n">
        <x:f>Assumptions!C8</x:f>
        <x:v>48</x:v>
      </x:c>
      <x:c r="Q166" s="12" t="n">
        <x:f>IF(COUNT(Assumptions!C6:C8)&lt;3,"Missing price input",IF(ISNUMBER(M166),M166*N166+K166*O166+I166*P166,"Missing input"))</x:f>
        <x:v>891156.2125714289</x:v>
      </x:c>
      <x:c r="R166" s="15" t="n">
        <x:f>Assumptions!C11</x:f>
        <x:v>0.15</x:v>
      </x:c>
      <x:c r="S166" s="15" t="n">
        <x:f>Assumptions!C12</x:f>
        <x:v>0.8</x:v>
      </x:c>
      <x:c r="T166" s="15" t="n">
        <x:f>Assumptions!C13</x:f>
        <x:v>0.6</x:v>
      </x:c>
      <x:c r="U166" s="15" t="n">
        <x:f>Assumptions!C10</x:f>
        <x:v>0.5</x:v>
      </x:c>
      <x:c r="V166" s="16" t="n">
        <x:f>IF(ISNUMBER(Q166),Q166*R166*S166*T166*U166,"Missing input")</x:f>
        <x:v>32081.623652571438</x:v>
      </x:c>
      <x:c r="W166" s="2"/>
      <x:c r="X166" s="2"/>
    </x:row>
    <x:row r="167" ht="23" customHeight="1">
      <x:c r="A167" s="2" t="str">
        <x:v>IRL</x:v>
      </x:c>
      <x:c r="B167" s="2" t="str">
        <x:v>Ireland</x:v>
      </x:c>
      <x:c r="C167" s="2" t="str">
        <x:v>Europe</x:v>
      </x:c>
      <x:c r="D167" s="2" t="str">
        <x:v>High</x:v>
      </x:c>
      <x:c r="E167" s="17" t="n">
        <x:f>'Country Inputs'!F90</x:f>
        <x:v>70852</x:v>
      </x:c>
      <x:c r="F167" s="18" t="n">
        <x:f>'Country Inputs'!N90</x:f>
        <x:v>1</x:v>
      </x:c>
      <x:c r="G167" s="18" t="n">
        <x:f>'Country Inputs'!Q90</x:f>
        <x:v>0.7</x:v>
      </x:c>
      <x:c r="H167" s="18" t="n">
        <x:f>'Country Inputs'!T90</x:f>
        <x:v>0.36</x:v>
      </x:c>
      <x:c r="I167" s="12" t="n">
        <x:f>IF(COUNT('Country Inputs'!F90,'Country Inputs'!N90,'Country Inputs'!Q90,'Country Inputs'!T90)&lt;4,"Missing input",E167*F167*G167*H167)</x:f>
        <x:v>17854.703999999998</x:v>
      </x:c>
      <x:c r="J167" s="12" t="n">
        <x:f>'Country Inputs'!U90</x:f>
        <x:v>80</x:v>
      </x:c>
      <x:c r="K167" s="12" t="n">
        <x:f>IF(ISNUMBER(I167),I167/J167,"Missing input")</x:f>
        <x:v>223.18379999999996</x:v>
      </x:c>
      <x:c r="L167" s="12" t="n">
        <x:f>Assumptions!D9</x:f>
        <x:v>7</x:v>
      </x:c>
      <x:c r="M167" s="12" t="n">
        <x:f>IF(ISNUMBER(K167),K167/L167,"Missing input")</x:f>
        <x:v>31.883399999999995</x:v>
      </x:c>
      <x:c r="N167" s="17" t="n">
        <x:f>Assumptions!D6</x:f>
        <x:v>18000</x:v>
      </x:c>
      <x:c r="O167" s="17" t="n">
        <x:f>Assumptions!D7</x:f>
        <x:v>3600</x:v>
      </x:c>
      <x:c r="P167" s="17" t="n">
        <x:f>Assumptions!D8</x:f>
        <x:v>72</x:v>
      </x:c>
      <x:c r="Q167" s="12" t="n">
        <x:f>IF(COUNT(Assumptions!D6:D8)&lt;3,"Missing price input",IF(ISNUMBER(M167),M167*N167+K167*O167+I167*P167,"Missing input"))</x:f>
        <x:v>2662901.568</x:v>
      </x:c>
      <x:c r="R167" s="15" t="n">
        <x:f>Assumptions!D11</x:f>
        <x:v>0.3</x:v>
      </x:c>
      <x:c r="S167" s="15" t="n">
        <x:f>Assumptions!D12</x:f>
        <x:v>0.9</x:v>
      </x:c>
      <x:c r="T167" s="15" t="n">
        <x:f>Assumptions!D13</x:f>
        <x:v>0.75</x:v>
      </x:c>
      <x:c r="U167" s="15" t="n">
        <x:f>Assumptions!D10</x:f>
        <x:v>0.5</x:v>
      </x:c>
      <x:c r="V167" s="16" t="n">
        <x:f>IF(ISNUMBER(Q167),Q167*R167*S167*T167*U167,"Missing input")</x:f>
        <x:v>269618.78376</x:v>
      </x:c>
      <x:c r="W167" s="2"/>
      <x:c r="X167" s="2"/>
    </x:row>
    <x:row r="168" ht="23" customHeight="1">
      <x:c r="A168" s="2" t="str">
        <x:v>ITA</x:v>
      </x:c>
      <x:c r="B168" s="2" t="str">
        <x:v>Italy</x:v>
      </x:c>
      <x:c r="C168" s="2" t="str">
        <x:v>Europe</x:v>
      </x:c>
      <x:c r="D168" s="2" t="str">
        <x:v>Low</x:v>
      </x:c>
      <x:c r="E168" s="17" t="n">
        <x:f>'Country Inputs'!F92</x:f>
        <x:v>1091230</x:v>
      </x:c>
      <x:c r="F168" s="18" t="n">
        <x:f>'Country Inputs'!L92</x:f>
        <x:v>1</x:v>
      </x:c>
      <x:c r="G168" s="18" t="n">
        <x:f>'Country Inputs'!O92</x:f>
        <x:v>0.4</x:v>
      </x:c>
      <x:c r="H168" s="18" t="n">
        <x:f>'Country Inputs'!R92</x:f>
        <x:v>0.09999999999999999</x:v>
      </x:c>
      <x:c r="I168" s="12" t="n">
        <x:f>IF(COUNT('Country Inputs'!F92,'Country Inputs'!L92,'Country Inputs'!O92,'Country Inputs'!R92)&lt;4,"Missing input",E168*F168*G168*H168)</x:f>
        <x:v>43649.2</x:v>
      </x:c>
      <x:c r="J168" s="12" t="n">
        <x:f>'Country Inputs'!U92</x:f>
        <x:v>80</x:v>
      </x:c>
      <x:c r="K168" s="12" t="n">
        <x:f>IF(ISNUMBER(I168),I168/J168,"Missing input")</x:f>
        <x:v>545.615</x:v>
      </x:c>
      <x:c r="L168" s="12" t="n">
        <x:f>Assumptions!B9</x:f>
        <x:v>7</x:v>
      </x:c>
      <x:c r="M168" s="12" t="n">
        <x:f>IF(ISNUMBER(K168),K168/L168,"Missing input")</x:f>
        <x:v>77.94500000000001</x:v>
      </x:c>
      <x:c r="N168" s="17" t="n">
        <x:f>Assumptions!B6</x:f>
        <x:v>6000</x:v>
      </x:c>
      <x:c r="O168" s="17" t="n">
        <x:f>Assumptions!B7</x:f>
        <x:v>1200</x:v>
      </x:c>
      <x:c r="P168" s="17" t="n">
        <x:f>Assumptions!B8</x:f>
        <x:v>24</x:v>
      </x:c>
      <x:c r="Q168" s="12" t="n">
        <x:f>IF(COUNT(Assumptions!B6:B8)&lt;3,"Missing price input",IF(ISNUMBER(M168),M168*N168+K168*O168+I168*P168,"Missing input"))</x:f>
        <x:v>2169988.8</x:v>
      </x:c>
      <x:c r="R168" s="15" t="n">
        <x:f>0</x:f>
        <x:v>0</x:v>
      </x:c>
      <x:c r="S168" s="15" t="n">
        <x:f>0</x:f>
        <x:v>0</x:v>
      </x:c>
      <x:c r="T168" s="15" t="n">
        <x:f>0</x:f>
        <x:v>0</x:v>
      </x:c>
      <x:c r="U168" s="15" t="n">
        <x:f>Assumptions!B10</x:f>
        <x:v>0.5</x:v>
      </x:c>
      <x:c r="V168" s="16" t="n">
        <x:f>IF(ISNUMBER(Q168),Q168*R168*S168*T168*U168,"Missing input")</x:f>
        <x:v>0</x:v>
      </x:c>
      <x:c r="W168" s="2"/>
      <x:c r="X168" s="2"/>
    </x:row>
    <x:row r="169" ht="23" customHeight="1">
      <x:c r="A169" s="2" t="str">
        <x:v>ITA</x:v>
      </x:c>
      <x:c r="B169" s="2" t="str">
        <x:v>Italy</x:v>
      </x:c>
      <x:c r="C169" s="2" t="str">
        <x:v>Europe</x:v>
      </x:c>
      <x:c r="D169" s="2" t="str">
        <x:v>Base</x:v>
      </x:c>
      <x:c r="E169" s="17" t="n">
        <x:f>'Country Inputs'!F92</x:f>
        <x:v>1091230</x:v>
      </x:c>
      <x:c r="F169" s="18" t="n">
        <x:f>'Country Inputs'!M92</x:f>
        <x:v>1</x:v>
      </x:c>
      <x:c r="G169" s="18" t="n">
        <x:f>'Country Inputs'!P92</x:f>
        <x:v>0.55</x:v>
      </x:c>
      <x:c r="H169" s="18" t="n">
        <x:f>'Country Inputs'!S92</x:f>
        <x:v>0.14545454545454545</x:v>
      </x:c>
      <x:c r="I169" s="12" t="n">
        <x:f>IF(COUNT('Country Inputs'!F92,'Country Inputs'!M92,'Country Inputs'!P92,'Country Inputs'!S92)&lt;4,"Missing input",E169*F169*G169*H169)</x:f>
        <x:v>87298.4</x:v>
      </x:c>
      <x:c r="J169" s="12" t="n">
        <x:f>'Country Inputs'!U92</x:f>
        <x:v>80</x:v>
      </x:c>
      <x:c r="K169" s="12" t="n">
        <x:f>IF(ISNUMBER(I169),I169/J169,"Missing input")</x:f>
        <x:v>1091.23</x:v>
      </x:c>
      <x:c r="L169" s="12" t="n">
        <x:f>Assumptions!C9</x:f>
        <x:v>7</x:v>
      </x:c>
      <x:c r="M169" s="12" t="n">
        <x:f>IF(ISNUMBER(K169),K169/L169,"Missing input")</x:f>
        <x:v>155.89000000000001</x:v>
      </x:c>
      <x:c r="N169" s="17" t="n">
        <x:f>Assumptions!C6</x:f>
        <x:v>12000</x:v>
      </x:c>
      <x:c r="O169" s="17" t="n">
        <x:f>Assumptions!C7</x:f>
        <x:v>2400</x:v>
      </x:c>
      <x:c r="P169" s="17" t="n">
        <x:f>Assumptions!C8</x:f>
        <x:v>48</x:v>
      </x:c>
      <x:c r="Q169" s="12" t="n">
        <x:f>IF(COUNT(Assumptions!C6:C8)&lt;3,"Missing price input",IF(ISNUMBER(M169),M169*N169+K169*O169+I169*P169,"Missing input"))</x:f>
        <x:v>8679955.2</x:v>
      </x:c>
      <x:c r="R169" s="15" t="n">
        <x:f>0</x:f>
        <x:v>0</x:v>
      </x:c>
      <x:c r="S169" s="15" t="n">
        <x:f>0</x:f>
        <x:v>0</x:v>
      </x:c>
      <x:c r="T169" s="15" t="n">
        <x:f>0</x:f>
        <x:v>0</x:v>
      </x:c>
      <x:c r="U169" s="15" t="n">
        <x:f>Assumptions!C10</x:f>
        <x:v>0.5</x:v>
      </x:c>
      <x:c r="V169" s="16" t="n">
        <x:f>IF(ISNUMBER(Q169),Q169*R169*S169*T169*U169,"Missing input")</x:f>
        <x:v>0</x:v>
      </x:c>
      <x:c r="W169" s="2"/>
      <x:c r="X169" s="2"/>
    </x:row>
    <x:row r="170" ht="23" customHeight="1">
      <x:c r="A170" s="2" t="str">
        <x:v>ITA</x:v>
      </x:c>
      <x:c r="B170" s="2" t="str">
        <x:v>Italy</x:v>
      </x:c>
      <x:c r="C170" s="2" t="str">
        <x:v>Europe</x:v>
      </x:c>
      <x:c r="D170" s="2" t="str">
        <x:v>High</x:v>
      </x:c>
      <x:c r="E170" s="17" t="n">
        <x:f>'Country Inputs'!F92</x:f>
        <x:v>1091230</x:v>
      </x:c>
      <x:c r="F170" s="18" t="n">
        <x:f>'Country Inputs'!N92</x:f>
        <x:v>1</x:v>
      </x:c>
      <x:c r="G170" s="18" t="n">
        <x:f>'Country Inputs'!Q92</x:f>
        <x:v>0.7</x:v>
      </x:c>
      <x:c r="H170" s="18" t="n">
        <x:f>'Country Inputs'!T92</x:f>
        <x:v>0.20000000000000004</x:v>
      </x:c>
      <x:c r="I170" s="12" t="n">
        <x:f>IF(COUNT('Country Inputs'!F92,'Country Inputs'!N92,'Country Inputs'!Q92,'Country Inputs'!T92)&lt;4,"Missing input",E170*F170*G170*H170)</x:f>
        <x:v>152772.20000000004</x:v>
      </x:c>
      <x:c r="J170" s="12" t="n">
        <x:f>'Country Inputs'!U92</x:f>
        <x:v>80</x:v>
      </x:c>
      <x:c r="K170" s="12" t="n">
        <x:f>IF(ISNUMBER(I170),I170/J170,"Missing input")</x:f>
        <x:v>1909.6525000000006</x:v>
      </x:c>
      <x:c r="L170" s="12" t="n">
        <x:f>Assumptions!D9</x:f>
        <x:v>7</x:v>
      </x:c>
      <x:c r="M170" s="12" t="n">
        <x:f>IF(ISNUMBER(K170),K170/L170,"Missing input")</x:f>
        <x:v>272.80750000000006</x:v>
      </x:c>
      <x:c r="N170" s="17" t="n">
        <x:f>Assumptions!D6</x:f>
        <x:v>18000</x:v>
      </x:c>
      <x:c r="O170" s="17" t="n">
        <x:f>Assumptions!D7</x:f>
        <x:v>3600</x:v>
      </x:c>
      <x:c r="P170" s="17" t="n">
        <x:f>Assumptions!D8</x:f>
        <x:v>72</x:v>
      </x:c>
      <x:c r="Q170" s="12" t="n">
        <x:f>IF(COUNT(Assumptions!D6:D8)&lt;3,"Missing price input",IF(ISNUMBER(M170),M170*N170+K170*O170+I170*P170,"Missing input"))</x:f>
        <x:v>22784882.400000006</x:v>
      </x:c>
      <x:c r="R170" s="15" t="n">
        <x:f>0</x:f>
        <x:v>0</x:v>
      </x:c>
      <x:c r="S170" s="15" t="n">
        <x:f>0</x:f>
        <x:v>0</x:v>
      </x:c>
      <x:c r="T170" s="15" t="n">
        <x:f>0</x:f>
        <x:v>0</x:v>
      </x:c>
      <x:c r="U170" s="15" t="n">
        <x:f>Assumptions!D10</x:f>
        <x:v>0.5</x:v>
      </x:c>
      <x:c r="V170" s="16" t="n">
        <x:f>IF(ISNUMBER(Q170),Q170*R170*S170*T170*U170,"Missing input")</x:f>
        <x:v>0</x:v>
      </x:c>
      <x:c r="W170" s="2"/>
      <x:c r="X170" s="2"/>
    </x:row>
    <x:row r="171" ht="23" customHeight="1">
      <x:c r="A171" s="2" t="str">
        <x:v>LVA</x:v>
      </x:c>
      <x:c r="B171" s="2" t="str">
        <x:v>Latvia</x:v>
      </x:c>
      <x:c r="C171" s="2" t="str">
        <x:v>Europe</x:v>
      </x:c>
      <x:c r="D171" s="2" t="str">
        <x:v>Low</x:v>
      </x:c>
      <x:c r="E171" s="17" t="n">
        <x:f>'Country Inputs'!F95</x:f>
        <x:v>12744</x:v>
      </x:c>
      <x:c r="F171" s="18" t="n">
        <x:f>'Country Inputs'!L95</x:f>
        <x:v>1</x:v>
      </x:c>
      <x:c r="G171" s="18" t="n">
        <x:f>'Country Inputs'!O95</x:f>
        <x:v>0.4</x:v>
      </x:c>
      <x:c r="H171" s="18" t="n">
        <x:f>'Country Inputs'!R95</x:f>
        <x:v>0.12</x:v>
      </x:c>
      <x:c r="I171" s="12" t="n">
        <x:f>IF(COUNT('Country Inputs'!F95,'Country Inputs'!L95,'Country Inputs'!O95,'Country Inputs'!R95)&lt;4,"Missing input",E171*F171*G171*H171)</x:f>
        <x:v>611.712</x:v>
      </x:c>
      <x:c r="J171" s="12" t="n">
        <x:f>'Country Inputs'!U95</x:f>
        <x:v>80</x:v>
      </x:c>
      <x:c r="K171" s="12" t="n">
        <x:f>IF(ISNUMBER(I171),I171/J171,"Missing input")</x:f>
        <x:v>7.6464</x:v>
      </x:c>
      <x:c r="L171" s="12" t="n">
        <x:f>Assumptions!B9</x:f>
        <x:v>7</x:v>
      </x:c>
      <x:c r="M171" s="12" t="n">
        <x:f>IF(ISNUMBER(K171),K171/L171,"Missing input")</x:f>
        <x:v>1.092342857142857</x:v>
      </x:c>
      <x:c r="N171" s="17" t="n">
        <x:f>Assumptions!B6</x:f>
        <x:v>6000</x:v>
      </x:c>
      <x:c r="O171" s="17" t="n">
        <x:f>Assumptions!B7</x:f>
        <x:v>1200</x:v>
      </x:c>
      <x:c r="P171" s="17" t="n">
        <x:f>Assumptions!B8</x:f>
        <x:v>24</x:v>
      </x:c>
      <x:c r="Q171" s="12" t="n">
        <x:f>IF(COUNT(Assumptions!B6:B8)&lt;3,"Missing price input",IF(ISNUMBER(M171),M171*N171+K171*O171+I171*P171,"Missing input"))</x:f>
        <x:v>30410.825142857142</x:v>
      </x:c>
      <x:c r="R171" s="15" t="n">
        <x:f>0</x:f>
        <x:v>0</x:v>
      </x:c>
      <x:c r="S171" s="15" t="n">
        <x:f>0</x:f>
        <x:v>0</x:v>
      </x:c>
      <x:c r="T171" s="15" t="n">
        <x:f>0</x:f>
        <x:v>0</x:v>
      </x:c>
      <x:c r="U171" s="15" t="n">
        <x:f>Assumptions!B10</x:f>
        <x:v>0.5</x:v>
      </x:c>
      <x:c r="V171" s="16" t="n">
        <x:f>IF(ISNUMBER(Q171),Q171*R171*S171*T171*U171,"Missing input")</x:f>
        <x:v>0</x:v>
      </x:c>
      <x:c r="W171" s="2"/>
      <x:c r="X171" s="2"/>
    </x:row>
    <x:row r="172" ht="23" customHeight="1">
      <x:c r="A172" s="2" t="str">
        <x:v>LVA</x:v>
      </x:c>
      <x:c r="B172" s="2" t="str">
        <x:v>Latvia</x:v>
      </x:c>
      <x:c r="C172" s="2" t="str">
        <x:v>Europe</x:v>
      </x:c>
      <x:c r="D172" s="2" t="str">
        <x:v>Base</x:v>
      </x:c>
      <x:c r="E172" s="17" t="n">
        <x:f>'Country Inputs'!F95</x:f>
        <x:v>12744</x:v>
      </x:c>
      <x:c r="F172" s="18" t="n">
        <x:f>'Country Inputs'!M95</x:f>
        <x:v>1</x:v>
      </x:c>
      <x:c r="G172" s="18" t="n">
        <x:f>'Country Inputs'!P95</x:f>
        <x:v>0.55</x:v>
      </x:c>
      <x:c r="H172" s="18" t="n">
        <x:f>'Country Inputs'!S95</x:f>
        <x:v>0.23</x:v>
      </x:c>
      <x:c r="I172" s="12" t="n">
        <x:f>IF(COUNT('Country Inputs'!F95,'Country Inputs'!M95,'Country Inputs'!P95,'Country Inputs'!S95)&lt;4,"Missing input",E172*F172*G172*H172)</x:f>
        <x:v>1612.1160000000002</x:v>
      </x:c>
      <x:c r="J172" s="12" t="n">
        <x:f>'Country Inputs'!U95</x:f>
        <x:v>80</x:v>
      </x:c>
      <x:c r="K172" s="12" t="n">
        <x:f>IF(ISNUMBER(I172),I172/J172,"Missing input")</x:f>
        <x:v>20.151450000000004</x:v>
      </x:c>
      <x:c r="L172" s="12" t="n">
        <x:f>Assumptions!C9</x:f>
        <x:v>7</x:v>
      </x:c>
      <x:c r="M172" s="12" t="n">
        <x:f>IF(ISNUMBER(K172),K172/L172,"Missing input")</x:f>
        <x:v>2.878778571428572</x:v>
      </x:c>
      <x:c r="N172" s="17" t="n">
        <x:f>Assumptions!C6</x:f>
        <x:v>12000</x:v>
      </x:c>
      <x:c r="O172" s="17" t="n">
        <x:f>Assumptions!C7</x:f>
        <x:v>2400</x:v>
      </x:c>
      <x:c r="P172" s="17" t="n">
        <x:f>Assumptions!C8</x:f>
        <x:v>48</x:v>
      </x:c>
      <x:c r="Q172" s="12" t="n">
        <x:f>IF(COUNT(Assumptions!C6:C8)&lt;3,"Missing price input",IF(ISNUMBER(M172),M172*N172+K172*O172+I172*P172,"Missing input"))</x:f>
        <x:v>160290.3908571429</x:v>
      </x:c>
      <x:c r="R172" s="15" t="n">
        <x:f>0</x:f>
        <x:v>0</x:v>
      </x:c>
      <x:c r="S172" s="15" t="n">
        <x:f>0</x:f>
        <x:v>0</x:v>
      </x:c>
      <x:c r="T172" s="15" t="n">
        <x:f>0</x:f>
        <x:v>0</x:v>
      </x:c>
      <x:c r="U172" s="15" t="n">
        <x:f>Assumptions!C10</x:f>
        <x:v>0.5</x:v>
      </x:c>
      <x:c r="V172" s="16" t="n">
        <x:f>IF(ISNUMBER(Q172),Q172*R172*S172*T172*U172,"Missing input")</x:f>
        <x:v>0</x:v>
      </x:c>
      <x:c r="W172" s="2"/>
      <x:c r="X172" s="2"/>
    </x:row>
    <x:row r="173" ht="23" customHeight="1">
      <x:c r="A173" s="2" t="str">
        <x:v>LVA</x:v>
      </x:c>
      <x:c r="B173" s="2" t="str">
        <x:v>Latvia</x:v>
      </x:c>
      <x:c r="C173" s="2" t="str">
        <x:v>Europe</x:v>
      </x:c>
      <x:c r="D173" s="2" t="str">
        <x:v>High</x:v>
      </x:c>
      <x:c r="E173" s="17" t="n">
        <x:f>'Country Inputs'!F95</x:f>
        <x:v>12744</x:v>
      </x:c>
      <x:c r="F173" s="18" t="n">
        <x:f>'Country Inputs'!N95</x:f>
        <x:v>1</x:v>
      </x:c>
      <x:c r="G173" s="18" t="n">
        <x:f>'Country Inputs'!Q95</x:f>
        <x:v>0.7</x:v>
      </x:c>
      <x:c r="H173" s="18" t="n">
        <x:f>'Country Inputs'!T95</x:f>
        <x:v>0.36</x:v>
      </x:c>
      <x:c r="I173" s="12" t="n">
        <x:f>IF(COUNT('Country Inputs'!F95,'Country Inputs'!N95,'Country Inputs'!Q95,'Country Inputs'!T95)&lt;4,"Missing input",E173*F173*G173*H173)</x:f>
        <x:v>3211.488</x:v>
      </x:c>
      <x:c r="J173" s="12" t="n">
        <x:f>'Country Inputs'!U95</x:f>
        <x:v>80</x:v>
      </x:c>
      <x:c r="K173" s="12" t="n">
        <x:f>IF(ISNUMBER(I173),I173/J173,"Missing input")</x:f>
        <x:v>40.1436</x:v>
      </x:c>
      <x:c r="L173" s="12" t="n">
        <x:f>Assumptions!D9</x:f>
        <x:v>7</x:v>
      </x:c>
      <x:c r="M173" s="12" t="n">
        <x:f>IF(ISNUMBER(K173),K173/L173,"Missing input")</x:f>
        <x:v>5.7348</x:v>
      </x:c>
      <x:c r="N173" s="17" t="n">
        <x:f>Assumptions!D6</x:f>
        <x:v>18000</x:v>
      </x:c>
      <x:c r="O173" s="17" t="n">
        <x:f>Assumptions!D7</x:f>
        <x:v>3600</x:v>
      </x:c>
      <x:c r="P173" s="17" t="n">
        <x:f>Assumptions!D8</x:f>
        <x:v>72</x:v>
      </x:c>
      <x:c r="Q173" s="12" t="n">
        <x:f>IF(COUNT(Assumptions!D6:D8)&lt;3,"Missing price input",IF(ISNUMBER(M173),M173*N173+K173*O173+I173*P173,"Missing input"))</x:f>
        <x:v>478970.496</x:v>
      </x:c>
      <x:c r="R173" s="15" t="n">
        <x:f>0</x:f>
        <x:v>0</x:v>
      </x:c>
      <x:c r="S173" s="15" t="n">
        <x:f>0</x:f>
        <x:v>0</x:v>
      </x:c>
      <x:c r="T173" s="15" t="n">
        <x:f>0</x:f>
        <x:v>0</x:v>
      </x:c>
      <x:c r="U173" s="15" t="n">
        <x:f>Assumptions!D10</x:f>
        <x:v>0.5</x:v>
      </x:c>
      <x:c r="V173" s="16" t="n">
        <x:f>IF(ISNUMBER(Q173),Q173*R173*S173*T173*U173,"Missing input")</x:f>
        <x:v>0</x:v>
      </x:c>
      <x:c r="W173" s="2"/>
      <x:c r="X173" s="2"/>
    </x:row>
    <x:row r="174" ht="23" customHeight="1">
      <x:c r="A174" s="2" t="str">
        <x:v>LIE</x:v>
      </x:c>
      <x:c r="B174" s="2" t="str">
        <x:v>Liechtenstein</x:v>
      </x:c>
      <x:c r="C174" s="2" t="str">
        <x:v>Europe</x:v>
      </x:c>
      <x:c r="D174" s="2" t="str">
        <x:v>Low</x:v>
      </x:c>
      <x:c r="E174" s="17" t="n">
        <x:f>'Country Inputs'!F96</x:f>
        <x:v>665</x:v>
      </x:c>
      <x:c r="F174" s="18" t="n">
        <x:f>'Country Inputs'!L96</x:f>
        <x:v>1</x:v>
      </x:c>
      <x:c r="G174" s="18" t="n">
        <x:f>'Country Inputs'!O96</x:f>
        <x:v>0.4</x:v>
      </x:c>
      <x:c r="H174" s="18" t="n">
        <x:f>'Country Inputs'!R96</x:f>
        <x:v>0.12</x:v>
      </x:c>
      <x:c r="I174" s="12" t="n">
        <x:f>IF(COUNT('Country Inputs'!F96,'Country Inputs'!L96,'Country Inputs'!O96,'Country Inputs'!R96)&lt;4,"Missing input",E174*F174*G174*H174)</x:f>
        <x:v>31.919999999999998</x:v>
      </x:c>
      <x:c r="J174" s="12" t="n">
        <x:f>'Country Inputs'!U96</x:f>
        <x:v>80</x:v>
      </x:c>
      <x:c r="K174" s="12" t="n">
        <x:f>IF(ISNUMBER(I174),I174/J174,"Missing input")</x:f>
        <x:v>0.39899999999999997</x:v>
      </x:c>
      <x:c r="L174" s="12" t="n">
        <x:f>Assumptions!B9</x:f>
        <x:v>7</x:v>
      </x:c>
      <x:c r="M174" s="12" t="n">
        <x:f>IF(ISNUMBER(K174),K174/L174,"Missing input")</x:f>
        <x:v>0.056999999999999995</x:v>
      </x:c>
      <x:c r="N174" s="17" t="n">
        <x:f>Assumptions!B6</x:f>
        <x:v>6000</x:v>
      </x:c>
      <x:c r="O174" s="17" t="n">
        <x:f>Assumptions!B7</x:f>
        <x:v>1200</x:v>
      </x:c>
      <x:c r="P174" s="17" t="n">
        <x:f>Assumptions!B8</x:f>
        <x:v>24</x:v>
      </x:c>
      <x:c r="Q174" s="12" t="n">
        <x:f>IF(COUNT(Assumptions!B6:B8)&lt;3,"Missing price input",IF(ISNUMBER(M174),M174*N174+K174*O174+I174*P174,"Missing input"))</x:f>
        <x:v>1586.8799999999999</x:v>
      </x:c>
      <x:c r="R174" s="15" t="n">
        <x:f>0</x:f>
        <x:v>0</x:v>
      </x:c>
      <x:c r="S174" s="15" t="n">
        <x:f>0</x:f>
        <x:v>0</x:v>
      </x:c>
      <x:c r="T174" s="15" t="n">
        <x:f>0</x:f>
        <x:v>0</x:v>
      </x:c>
      <x:c r="U174" s="15" t="n">
        <x:f>Assumptions!B10</x:f>
        <x:v>0.5</x:v>
      </x:c>
      <x:c r="V174" s="16" t="n">
        <x:f>IF(ISNUMBER(Q174),Q174*R174*S174*T174*U174,"Missing input")</x:f>
        <x:v>0</x:v>
      </x:c>
      <x:c r="W174" s="2"/>
      <x:c r="X174" s="2"/>
    </x:row>
    <x:row r="175" ht="23" customHeight="1">
      <x:c r="A175" s="2" t="str">
        <x:v>LIE</x:v>
      </x:c>
      <x:c r="B175" s="2" t="str">
        <x:v>Liechtenstein</x:v>
      </x:c>
      <x:c r="C175" s="2" t="str">
        <x:v>Europe</x:v>
      </x:c>
      <x:c r="D175" s="2" t="str">
        <x:v>Base</x:v>
      </x:c>
      <x:c r="E175" s="17" t="n">
        <x:f>'Country Inputs'!F96</x:f>
        <x:v>665</x:v>
      </x:c>
      <x:c r="F175" s="18" t="n">
        <x:f>'Country Inputs'!M96</x:f>
        <x:v>1</x:v>
      </x:c>
      <x:c r="G175" s="18" t="n">
        <x:f>'Country Inputs'!P96</x:f>
        <x:v>0.55</x:v>
      </x:c>
      <x:c r="H175" s="18" t="n">
        <x:f>'Country Inputs'!S96</x:f>
        <x:v>0.23</x:v>
      </x:c>
      <x:c r="I175" s="12" t="n">
        <x:f>IF(COUNT('Country Inputs'!F96,'Country Inputs'!M96,'Country Inputs'!P96,'Country Inputs'!S96)&lt;4,"Missing input",E175*F175*G175*H175)</x:f>
        <x:v>84.12250000000002</x:v>
      </x:c>
      <x:c r="J175" s="12" t="n">
        <x:f>'Country Inputs'!U96</x:f>
        <x:v>80</x:v>
      </x:c>
      <x:c r="K175" s="12" t="n">
        <x:f>IF(ISNUMBER(I175),I175/J175,"Missing input")</x:f>
        <x:v>1.0515312500000003</x:v>
      </x:c>
      <x:c r="L175" s="12" t="n">
        <x:f>Assumptions!C9</x:f>
        <x:v>7</x:v>
      </x:c>
      <x:c r="M175" s="12" t="n">
        <x:f>IF(ISNUMBER(K175),K175/L175,"Missing input")</x:f>
        <x:v>0.15021875000000004</x:v>
      </x:c>
      <x:c r="N175" s="17" t="n">
        <x:f>Assumptions!C6</x:f>
        <x:v>12000</x:v>
      </x:c>
      <x:c r="O175" s="17" t="n">
        <x:f>Assumptions!C7</x:f>
        <x:v>2400</x:v>
      </x:c>
      <x:c r="P175" s="17" t="n">
        <x:f>Assumptions!C8</x:f>
        <x:v>48</x:v>
      </x:c>
      <x:c r="Q175" s="12" t="n">
        <x:f>IF(COUNT(Assumptions!C6:C8)&lt;3,"Missing price input",IF(ISNUMBER(M175),M175*N175+K175*O175+I175*P175,"Missing input"))</x:f>
        <x:v>8364.180000000002</x:v>
      </x:c>
      <x:c r="R175" s="15" t="n">
        <x:f>0</x:f>
        <x:v>0</x:v>
      </x:c>
      <x:c r="S175" s="15" t="n">
        <x:f>0</x:f>
        <x:v>0</x:v>
      </x:c>
      <x:c r="T175" s="15" t="n">
        <x:f>0</x:f>
        <x:v>0</x:v>
      </x:c>
      <x:c r="U175" s="15" t="n">
        <x:f>Assumptions!C10</x:f>
        <x:v>0.5</x:v>
      </x:c>
      <x:c r="V175" s="16" t="n">
        <x:f>IF(ISNUMBER(Q175),Q175*R175*S175*T175*U175,"Missing input")</x:f>
        <x:v>0</x:v>
      </x:c>
      <x:c r="W175" s="2"/>
      <x:c r="X175" s="2"/>
    </x:row>
    <x:row r="176" ht="23" customHeight="1">
      <x:c r="A176" s="2" t="str">
        <x:v>LIE</x:v>
      </x:c>
      <x:c r="B176" s="2" t="str">
        <x:v>Liechtenstein</x:v>
      </x:c>
      <x:c r="C176" s="2" t="str">
        <x:v>Europe</x:v>
      </x:c>
      <x:c r="D176" s="2" t="str">
        <x:v>High</x:v>
      </x:c>
      <x:c r="E176" s="17" t="n">
        <x:f>'Country Inputs'!F96</x:f>
        <x:v>665</x:v>
      </x:c>
      <x:c r="F176" s="18" t="n">
        <x:f>'Country Inputs'!N96</x:f>
        <x:v>1</x:v>
      </x:c>
      <x:c r="G176" s="18" t="n">
        <x:f>'Country Inputs'!Q96</x:f>
        <x:v>0.7</x:v>
      </x:c>
      <x:c r="H176" s="18" t="n">
        <x:f>'Country Inputs'!T96</x:f>
        <x:v>0.36</x:v>
      </x:c>
      <x:c r="I176" s="12" t="n">
        <x:f>IF(COUNT('Country Inputs'!F96,'Country Inputs'!N96,'Country Inputs'!Q96,'Country Inputs'!T96)&lt;4,"Missing input",E176*F176*G176*H176)</x:f>
        <x:v>167.57999999999998</x:v>
      </x:c>
      <x:c r="J176" s="12" t="n">
        <x:f>'Country Inputs'!U96</x:f>
        <x:v>80</x:v>
      </x:c>
      <x:c r="K176" s="12" t="n">
        <x:f>IF(ISNUMBER(I176),I176/J176,"Missing input")</x:f>
        <x:v>2.09475</x:v>
      </x:c>
      <x:c r="L176" s="12" t="n">
        <x:f>Assumptions!D9</x:f>
        <x:v>7</x:v>
      </x:c>
      <x:c r="M176" s="12" t="n">
        <x:f>IF(ISNUMBER(K176),K176/L176,"Missing input")</x:f>
        <x:v>0.29924999999999996</x:v>
      </x:c>
      <x:c r="N176" s="17" t="n">
        <x:f>Assumptions!D6</x:f>
        <x:v>18000</x:v>
      </x:c>
      <x:c r="O176" s="17" t="n">
        <x:f>Assumptions!D7</x:f>
        <x:v>3600</x:v>
      </x:c>
      <x:c r="P176" s="17" t="n">
        <x:f>Assumptions!D8</x:f>
        <x:v>72</x:v>
      </x:c>
      <x:c r="Q176" s="12" t="n">
        <x:f>IF(COUNT(Assumptions!D6:D8)&lt;3,"Missing price input",IF(ISNUMBER(M176),M176*N176+K176*O176+I176*P176,"Missing input"))</x:f>
        <x:v>24993.359999999997</x:v>
      </x:c>
      <x:c r="R176" s="15" t="n">
        <x:f>0</x:f>
        <x:v>0</x:v>
      </x:c>
      <x:c r="S176" s="15" t="n">
        <x:f>0</x:f>
        <x:v>0</x:v>
      </x:c>
      <x:c r="T176" s="15" t="n">
        <x:f>0</x:f>
        <x:v>0</x:v>
      </x:c>
      <x:c r="U176" s="15" t="n">
        <x:f>Assumptions!D10</x:f>
        <x:v>0.5</x:v>
      </x:c>
      <x:c r="V176" s="16" t="n">
        <x:f>IF(ISNUMBER(Q176),Q176*R176*S176*T176*U176,"Missing input")</x:f>
        <x:v>0</x:v>
      </x:c>
      <x:c r="W176" s="2"/>
      <x:c r="X176" s="2"/>
    </x:row>
    <x:row r="177" ht="23" customHeight="1">
      <x:c r="A177" s="2" t="str">
        <x:v>LTU</x:v>
      </x:c>
      <x:c r="B177" s="2" t="str">
        <x:v>Lithuania</x:v>
      </x:c>
      <x:c r="C177" s="2" t="str">
        <x:v>Europe</x:v>
      </x:c>
      <x:c r="D177" s="2" t="str">
        <x:v>Low</x:v>
      </x:c>
      <x:c r="E177" s="17" t="n">
        <x:f>'Country Inputs'!F97</x:f>
        <x:v>17378</x:v>
      </x:c>
      <x:c r="F177" s="18" t="n">
        <x:f>'Country Inputs'!L97</x:f>
        <x:v>1</x:v>
      </x:c>
      <x:c r="G177" s="18" t="n">
        <x:f>'Country Inputs'!O97</x:f>
        <x:v>0.4</x:v>
      </x:c>
      <x:c r="H177" s="18" t="n">
        <x:f>'Country Inputs'!R97</x:f>
        <x:v>0.12</x:v>
      </x:c>
      <x:c r="I177" s="12" t="n">
        <x:f>IF(COUNT('Country Inputs'!F97,'Country Inputs'!L97,'Country Inputs'!O97,'Country Inputs'!R97)&lt;4,"Missing input",E177*F177*G177*H177)</x:f>
        <x:v>834.144</x:v>
      </x:c>
      <x:c r="J177" s="12" t="n">
        <x:f>'Country Inputs'!U97</x:f>
        <x:v>80</x:v>
      </x:c>
      <x:c r="K177" s="12" t="n">
        <x:f>IF(ISNUMBER(I177),I177/J177,"Missing input")</x:f>
        <x:v>10.4268</x:v>
      </x:c>
      <x:c r="L177" s="12" t="n">
        <x:f>Assumptions!B9</x:f>
        <x:v>7</x:v>
      </x:c>
      <x:c r="M177" s="12" t="n">
        <x:f>IF(ISNUMBER(K177),K177/L177,"Missing input")</x:f>
        <x:v>1.489542857142857</x:v>
      </x:c>
      <x:c r="N177" s="17" t="n">
        <x:f>Assumptions!B6</x:f>
        <x:v>6000</x:v>
      </x:c>
      <x:c r="O177" s="17" t="n">
        <x:f>Assumptions!B7</x:f>
        <x:v>1200</x:v>
      </x:c>
      <x:c r="P177" s="17" t="n">
        <x:f>Assumptions!B8</x:f>
        <x:v>24</x:v>
      </x:c>
      <x:c r="Q177" s="12" t="n">
        <x:f>IF(COUNT(Assumptions!B6:B8)&lt;3,"Missing price input",IF(ISNUMBER(M177),M177*N177+K177*O177+I177*P177,"Missing input"))</x:f>
        <x:v>41468.87314285714</x:v>
      </x:c>
      <x:c r="R177" s="15" t="n">
        <x:f>0</x:f>
        <x:v>0</x:v>
      </x:c>
      <x:c r="S177" s="15" t="n">
        <x:f>0</x:f>
        <x:v>0</x:v>
      </x:c>
      <x:c r="T177" s="15" t="n">
        <x:f>0</x:f>
        <x:v>0</x:v>
      </x:c>
      <x:c r="U177" s="15" t="n">
        <x:f>Assumptions!B10</x:f>
        <x:v>0.5</x:v>
      </x:c>
      <x:c r="V177" s="16" t="n">
        <x:f>IF(ISNUMBER(Q177),Q177*R177*S177*T177*U177,"Missing input")</x:f>
        <x:v>0</x:v>
      </x:c>
      <x:c r="W177" s="2"/>
      <x:c r="X177" s="2"/>
    </x:row>
    <x:row r="178" ht="23" customHeight="1">
      <x:c r="A178" s="2" t="str">
        <x:v>LTU</x:v>
      </x:c>
      <x:c r="B178" s="2" t="str">
        <x:v>Lithuania</x:v>
      </x:c>
      <x:c r="C178" s="2" t="str">
        <x:v>Europe</x:v>
      </x:c>
      <x:c r="D178" s="2" t="str">
        <x:v>Base</x:v>
      </x:c>
      <x:c r="E178" s="17" t="n">
        <x:f>'Country Inputs'!F97</x:f>
        <x:v>17378</x:v>
      </x:c>
      <x:c r="F178" s="18" t="n">
        <x:f>'Country Inputs'!M97</x:f>
        <x:v>1</x:v>
      </x:c>
      <x:c r="G178" s="18" t="n">
        <x:f>'Country Inputs'!P97</x:f>
        <x:v>0.55</x:v>
      </x:c>
      <x:c r="H178" s="18" t="n">
        <x:f>'Country Inputs'!S97</x:f>
        <x:v>0.23</x:v>
      </x:c>
      <x:c r="I178" s="12" t="n">
        <x:f>IF(COUNT('Country Inputs'!F97,'Country Inputs'!M97,'Country Inputs'!P97,'Country Inputs'!S97)&lt;4,"Missing input",E178*F178*G178*H178)</x:f>
        <x:v>2198.3170000000005</x:v>
      </x:c>
      <x:c r="J178" s="12" t="n">
        <x:f>'Country Inputs'!U97</x:f>
        <x:v>80</x:v>
      </x:c>
      <x:c r="K178" s="12" t="n">
        <x:f>IF(ISNUMBER(I178),I178/J178,"Missing input")</x:f>
        <x:v>27.478962500000005</x:v>
      </x:c>
      <x:c r="L178" s="12" t="n">
        <x:f>Assumptions!C9</x:f>
        <x:v>7</x:v>
      </x:c>
      <x:c r="M178" s="12" t="n">
        <x:f>IF(ISNUMBER(K178),K178/L178,"Missing input")</x:f>
        <x:v>3.9255660714285723</x:v>
      </x:c>
      <x:c r="N178" s="17" t="n">
        <x:f>Assumptions!C6</x:f>
        <x:v>12000</x:v>
      </x:c>
      <x:c r="O178" s="17" t="n">
        <x:f>Assumptions!C7</x:f>
        <x:v>2400</x:v>
      </x:c>
      <x:c r="P178" s="17" t="n">
        <x:f>Assumptions!C8</x:f>
        <x:v>48</x:v>
      </x:c>
      <x:c r="Q178" s="12" t="n">
        <x:f>IF(COUNT(Assumptions!C6:C8)&lt;3,"Missing price input",IF(ISNUMBER(M178),M178*N178+K178*O178+I178*P178,"Missing input"))</x:f>
        <x:v>218575.5188571429</x:v>
      </x:c>
      <x:c r="R178" s="15" t="n">
        <x:f>0</x:f>
        <x:v>0</x:v>
      </x:c>
      <x:c r="S178" s="15" t="n">
        <x:f>0</x:f>
        <x:v>0</x:v>
      </x:c>
      <x:c r="T178" s="15" t="n">
        <x:f>0</x:f>
        <x:v>0</x:v>
      </x:c>
      <x:c r="U178" s="15" t="n">
        <x:f>Assumptions!C10</x:f>
        <x:v>0.5</x:v>
      </x:c>
      <x:c r="V178" s="16" t="n">
        <x:f>IF(ISNUMBER(Q178),Q178*R178*S178*T178*U178,"Missing input")</x:f>
        <x:v>0</x:v>
      </x:c>
      <x:c r="W178" s="2"/>
      <x:c r="X178" s="2"/>
    </x:row>
    <x:row r="179" ht="23" customHeight="1">
      <x:c r="A179" s="2" t="str">
        <x:v>LTU</x:v>
      </x:c>
      <x:c r="B179" s="2" t="str">
        <x:v>Lithuania</x:v>
      </x:c>
      <x:c r="C179" s="2" t="str">
        <x:v>Europe</x:v>
      </x:c>
      <x:c r="D179" s="2" t="str">
        <x:v>High</x:v>
      </x:c>
      <x:c r="E179" s="17" t="n">
        <x:f>'Country Inputs'!F97</x:f>
        <x:v>17378</x:v>
      </x:c>
      <x:c r="F179" s="18" t="n">
        <x:f>'Country Inputs'!N97</x:f>
        <x:v>1</x:v>
      </x:c>
      <x:c r="G179" s="18" t="n">
        <x:f>'Country Inputs'!Q97</x:f>
        <x:v>0.7</x:v>
      </x:c>
      <x:c r="H179" s="18" t="n">
        <x:f>'Country Inputs'!T97</x:f>
        <x:v>0.36</x:v>
      </x:c>
      <x:c r="I179" s="12" t="n">
        <x:f>IF(COUNT('Country Inputs'!F97,'Country Inputs'!N97,'Country Inputs'!Q97,'Country Inputs'!T97)&lt;4,"Missing input",E179*F179*G179*H179)</x:f>
        <x:v>4379.255999999999</x:v>
      </x:c>
      <x:c r="J179" s="12" t="n">
        <x:f>'Country Inputs'!U97</x:f>
        <x:v>80</x:v>
      </x:c>
      <x:c r="K179" s="12" t="n">
        <x:f>IF(ISNUMBER(I179),I179/J179,"Missing input")</x:f>
        <x:v>54.74069999999999</x:v>
      </x:c>
      <x:c r="L179" s="12" t="n">
        <x:f>Assumptions!D9</x:f>
        <x:v>7</x:v>
      </x:c>
      <x:c r="M179" s="12" t="n">
        <x:f>IF(ISNUMBER(K179),K179/L179,"Missing input")</x:f>
        <x:v>7.820099999999998</x:v>
      </x:c>
      <x:c r="N179" s="17" t="n">
        <x:f>Assumptions!D6</x:f>
        <x:v>18000</x:v>
      </x:c>
      <x:c r="O179" s="17" t="n">
        <x:f>Assumptions!D7</x:f>
        <x:v>3600</x:v>
      </x:c>
      <x:c r="P179" s="17" t="n">
        <x:f>Assumptions!D8</x:f>
        <x:v>72</x:v>
      </x:c>
      <x:c r="Q179" s="12" t="n">
        <x:f>IF(COUNT(Assumptions!D6:D8)&lt;3,"Missing price input",IF(ISNUMBER(M179),M179*N179+K179*O179+I179*P179,"Missing input"))</x:f>
        <x:v>653134.7519999999</x:v>
      </x:c>
      <x:c r="R179" s="15" t="n">
        <x:f>0</x:f>
        <x:v>0</x:v>
      </x:c>
      <x:c r="S179" s="15" t="n">
        <x:f>0</x:f>
        <x:v>0</x:v>
      </x:c>
      <x:c r="T179" s="15" t="n">
        <x:f>0</x:f>
        <x:v>0</x:v>
      </x:c>
      <x:c r="U179" s="15" t="n">
        <x:f>Assumptions!D10</x:f>
        <x:v>0.5</x:v>
      </x:c>
      <x:c r="V179" s="16" t="n">
        <x:f>IF(ISNUMBER(Q179),Q179*R179*S179*T179*U179,"Missing input")</x:f>
        <x:v>0</x:v>
      </x:c>
      <x:c r="W179" s="2"/>
      <x:c r="X179" s="2"/>
    </x:row>
    <x:row r="180" ht="23" customHeight="1">
      <x:c r="A180" s="2" t="str">
        <x:v>LUX</x:v>
      </x:c>
      <x:c r="B180" s="2" t="str">
        <x:v>Luxembourg</x:v>
      </x:c>
      <x:c r="C180" s="2" t="str">
        <x:v>Europe</x:v>
      </x:c>
      <x:c r="D180" s="2" t="str">
        <x:v>Low</x:v>
      </x:c>
      <x:c r="E180" s="17" t="n">
        <x:f>'Country Inputs'!F98</x:f>
        <x:v>7771</x:v>
      </x:c>
      <x:c r="F180" s="18" t="n">
        <x:f>'Country Inputs'!L98</x:f>
        <x:v>1</x:v>
      </x:c>
      <x:c r="G180" s="18" t="n">
        <x:f>'Country Inputs'!O98</x:f>
        <x:v>0.4</x:v>
      </x:c>
      <x:c r="H180" s="18" t="n">
        <x:f>'Country Inputs'!R98</x:f>
        <x:v>0.12</x:v>
      </x:c>
      <x:c r="I180" s="12" t="n">
        <x:f>IF(COUNT('Country Inputs'!F98,'Country Inputs'!L98,'Country Inputs'!O98,'Country Inputs'!R98)&lt;4,"Missing input",E180*F180*G180*H180)</x:f>
        <x:v>373.008</x:v>
      </x:c>
      <x:c r="J180" s="12" t="n">
        <x:f>'Country Inputs'!U98</x:f>
        <x:v>80</x:v>
      </x:c>
      <x:c r="K180" s="12" t="n">
        <x:f>IF(ISNUMBER(I180),I180/J180,"Missing input")</x:f>
        <x:v>4.662599999999999</x:v>
      </x:c>
      <x:c r="L180" s="12" t="n">
        <x:f>Assumptions!B9</x:f>
        <x:v>7</x:v>
      </x:c>
      <x:c r="M180" s="12" t="n">
        <x:f>IF(ISNUMBER(K180),K180/L180,"Missing input")</x:f>
        <x:v>0.6660857142857142</x:v>
      </x:c>
      <x:c r="N180" s="17" t="n">
        <x:f>Assumptions!B6</x:f>
        <x:v>6000</x:v>
      </x:c>
      <x:c r="O180" s="17" t="n">
        <x:f>Assumptions!B7</x:f>
        <x:v>1200</x:v>
      </x:c>
      <x:c r="P180" s="17" t="n">
        <x:f>Assumptions!B8</x:f>
        <x:v>24</x:v>
      </x:c>
      <x:c r="Q180" s="12" t="n">
        <x:f>IF(COUNT(Assumptions!B6:B8)&lt;3,"Missing price input",IF(ISNUMBER(M180),M180*N180+K180*O180+I180*P180,"Missing input"))</x:f>
        <x:v>18543.826285714284</x:v>
      </x:c>
      <x:c r="R180" s="15" t="n">
        <x:f>0</x:f>
        <x:v>0</x:v>
      </x:c>
      <x:c r="S180" s="15" t="n">
        <x:f>0</x:f>
        <x:v>0</x:v>
      </x:c>
      <x:c r="T180" s="15" t="n">
        <x:f>0</x:f>
        <x:v>0</x:v>
      </x:c>
      <x:c r="U180" s="15" t="n">
        <x:f>Assumptions!B10</x:f>
        <x:v>0.5</x:v>
      </x:c>
      <x:c r="V180" s="16" t="n">
        <x:f>IF(ISNUMBER(Q180),Q180*R180*S180*T180*U180,"Missing input")</x:f>
        <x:v>0</x:v>
      </x:c>
      <x:c r="W180" s="2"/>
      <x:c r="X180" s="2"/>
    </x:row>
    <x:row r="181" ht="23" customHeight="1">
      <x:c r="A181" s="2" t="str">
        <x:v>LUX</x:v>
      </x:c>
      <x:c r="B181" s="2" t="str">
        <x:v>Luxembourg</x:v>
      </x:c>
      <x:c r="C181" s="2" t="str">
        <x:v>Europe</x:v>
      </x:c>
      <x:c r="D181" s="2" t="str">
        <x:v>Base</x:v>
      </x:c>
      <x:c r="E181" s="17" t="n">
        <x:f>'Country Inputs'!F98</x:f>
        <x:v>7771</x:v>
      </x:c>
      <x:c r="F181" s="18" t="n">
        <x:f>'Country Inputs'!M98</x:f>
        <x:v>1</x:v>
      </x:c>
      <x:c r="G181" s="18" t="n">
        <x:f>'Country Inputs'!P98</x:f>
        <x:v>0.55</x:v>
      </x:c>
      <x:c r="H181" s="18" t="n">
        <x:f>'Country Inputs'!S98</x:f>
        <x:v>0.23</x:v>
      </x:c>
      <x:c r="I181" s="12" t="n">
        <x:f>IF(COUNT('Country Inputs'!F98,'Country Inputs'!M98,'Country Inputs'!P98,'Country Inputs'!S98)&lt;4,"Missing input",E181*F181*G181*H181)</x:f>
        <x:v>983.0315</x:v>
      </x:c>
      <x:c r="J181" s="12" t="n">
        <x:f>'Country Inputs'!U98</x:f>
        <x:v>80</x:v>
      </x:c>
      <x:c r="K181" s="12" t="n">
        <x:f>IF(ISNUMBER(I181),I181/J181,"Missing input")</x:f>
        <x:v>12.28789375</x:v>
      </x:c>
      <x:c r="L181" s="12" t="n">
        <x:f>Assumptions!C9</x:f>
        <x:v>7</x:v>
      </x:c>
      <x:c r="M181" s="12" t="n">
        <x:f>IF(ISNUMBER(K181),K181/L181,"Missing input")</x:f>
        <x:v>1.755413392857143</x:v>
      </x:c>
      <x:c r="N181" s="17" t="n">
        <x:f>Assumptions!C6</x:f>
        <x:v>12000</x:v>
      </x:c>
      <x:c r="O181" s="17" t="n">
        <x:f>Assumptions!C7</x:f>
        <x:v>2400</x:v>
      </x:c>
      <x:c r="P181" s="17" t="n">
        <x:f>Assumptions!C8</x:f>
        <x:v>48</x:v>
      </x:c>
      <x:c r="Q181" s="12" t="n">
        <x:f>IF(COUNT(Assumptions!C6:C8)&lt;3,"Missing price input",IF(ISNUMBER(M181),M181*N181+K181*O181+I181*P181,"Missing input"))</x:f>
        <x:v>97741.41771428572</x:v>
      </x:c>
      <x:c r="R181" s="15" t="n">
        <x:f>0</x:f>
        <x:v>0</x:v>
      </x:c>
      <x:c r="S181" s="15" t="n">
        <x:f>0</x:f>
        <x:v>0</x:v>
      </x:c>
      <x:c r="T181" s="15" t="n">
        <x:f>0</x:f>
        <x:v>0</x:v>
      </x:c>
      <x:c r="U181" s="15" t="n">
        <x:f>Assumptions!C10</x:f>
        <x:v>0.5</x:v>
      </x:c>
      <x:c r="V181" s="16" t="n">
        <x:f>IF(ISNUMBER(Q181),Q181*R181*S181*T181*U181,"Missing input")</x:f>
        <x:v>0</x:v>
      </x:c>
      <x:c r="W181" s="2"/>
      <x:c r="X181" s="2"/>
    </x:row>
    <x:row r="182" ht="23" customHeight="1">
      <x:c r="A182" s="2" t="str">
        <x:v>LUX</x:v>
      </x:c>
      <x:c r="B182" s="2" t="str">
        <x:v>Luxembourg</x:v>
      </x:c>
      <x:c r="C182" s="2" t="str">
        <x:v>Europe</x:v>
      </x:c>
      <x:c r="D182" s="2" t="str">
        <x:v>High</x:v>
      </x:c>
      <x:c r="E182" s="17" t="n">
        <x:f>'Country Inputs'!F98</x:f>
        <x:v>7771</x:v>
      </x:c>
      <x:c r="F182" s="18" t="n">
        <x:f>'Country Inputs'!N98</x:f>
        <x:v>1</x:v>
      </x:c>
      <x:c r="G182" s="18" t="n">
        <x:f>'Country Inputs'!Q98</x:f>
        <x:v>0.7</x:v>
      </x:c>
      <x:c r="H182" s="18" t="n">
        <x:f>'Country Inputs'!T98</x:f>
        <x:v>0.36</x:v>
      </x:c>
      <x:c r="I182" s="12" t="n">
        <x:f>IF(COUNT('Country Inputs'!F98,'Country Inputs'!N98,'Country Inputs'!Q98,'Country Inputs'!T98)&lt;4,"Missing input",E182*F182*G182*H182)</x:f>
        <x:v>1958.292</x:v>
      </x:c>
      <x:c r="J182" s="12" t="n">
        <x:f>'Country Inputs'!U98</x:f>
        <x:v>80</x:v>
      </x:c>
      <x:c r="K182" s="12" t="n">
        <x:f>IF(ISNUMBER(I182),I182/J182,"Missing input")</x:f>
        <x:v>24.47865</x:v>
      </x:c>
      <x:c r="L182" s="12" t="n">
        <x:f>Assumptions!D9</x:f>
        <x:v>7</x:v>
      </x:c>
      <x:c r="M182" s="12" t="n">
        <x:f>IF(ISNUMBER(K182),K182/L182,"Missing input")</x:f>
        <x:v>3.4969499999999996</x:v>
      </x:c>
      <x:c r="N182" s="17" t="n">
        <x:f>Assumptions!D6</x:f>
        <x:v>18000</x:v>
      </x:c>
      <x:c r="O182" s="17" t="n">
        <x:f>Assumptions!D7</x:f>
        <x:v>3600</x:v>
      </x:c>
      <x:c r="P182" s="17" t="n">
        <x:f>Assumptions!D8</x:f>
        <x:v>72</x:v>
      </x:c>
      <x:c r="Q182" s="12" t="n">
        <x:f>IF(COUNT(Assumptions!D6:D8)&lt;3,"Missing price input",IF(ISNUMBER(M182),M182*N182+K182*O182+I182*P182,"Missing input"))</x:f>
        <x:v>292065.26399999997</x:v>
      </x:c>
      <x:c r="R182" s="15" t="n">
        <x:f>0</x:f>
        <x:v>0</x:v>
      </x:c>
      <x:c r="S182" s="15" t="n">
        <x:f>0</x:f>
        <x:v>0</x:v>
      </x:c>
      <x:c r="T182" s="15" t="n">
        <x:f>0</x:f>
        <x:v>0</x:v>
      </x:c>
      <x:c r="U182" s="15" t="n">
        <x:f>Assumptions!D10</x:f>
        <x:v>0.5</x:v>
      </x:c>
      <x:c r="V182" s="16" t="n">
        <x:f>IF(ISNUMBER(Q182),Q182*R182*S182*T182*U182,"Missing input")</x:f>
        <x:v>0</x:v>
      </x:c>
      <x:c r="W182" s="2"/>
      <x:c r="X182" s="2"/>
    </x:row>
    <x:row r="183" ht="23" customHeight="1">
      <x:c r="A183" s="2" t="str">
        <x:v>MLT</x:v>
      </x:c>
      <x:c r="B183" s="2" t="str">
        <x:v>Malta</x:v>
      </x:c>
      <x:c r="C183" s="2" t="str">
        <x:v>Europe</x:v>
      </x:c>
      <x:c r="D183" s="2" t="str">
        <x:v>Low</x:v>
      </x:c>
      <x:c r="E183" s="17" t="n">
        <x:f>'Country Inputs'!F99</x:f>
        <x:v>22261</x:v>
      </x:c>
      <x:c r="F183" s="18" t="n">
        <x:f>'Country Inputs'!L99</x:f>
        <x:v>1</x:v>
      </x:c>
      <x:c r="G183" s="18" t="n">
        <x:f>'Country Inputs'!O99</x:f>
        <x:v>0.4</x:v>
      </x:c>
      <x:c r="H183" s="18" t="n">
        <x:f>'Country Inputs'!R99</x:f>
        <x:v>0.12</x:v>
      </x:c>
      <x:c r="I183" s="12" t="n">
        <x:f>IF(COUNT('Country Inputs'!F99,'Country Inputs'!L99,'Country Inputs'!O99,'Country Inputs'!R99)&lt;4,"Missing input",E183*F183*G183*H183)</x:f>
        <x:v>1068.528</x:v>
      </x:c>
      <x:c r="J183" s="12" t="n">
        <x:f>'Country Inputs'!U99</x:f>
        <x:v>80</x:v>
      </x:c>
      <x:c r="K183" s="12" t="n">
        <x:f>IF(ISNUMBER(I183),I183/J183,"Missing input")</x:f>
        <x:v>13.3566</x:v>
      </x:c>
      <x:c r="L183" s="12" t="n">
        <x:f>Assumptions!B9</x:f>
        <x:v>7</x:v>
      </x:c>
      <x:c r="M183" s="12" t="n">
        <x:f>IF(ISNUMBER(K183),K183/L183,"Missing input")</x:f>
        <x:v>1.9080857142857144</x:v>
      </x:c>
      <x:c r="N183" s="17" t="n">
        <x:f>Assumptions!B6</x:f>
        <x:v>6000</x:v>
      </x:c>
      <x:c r="O183" s="17" t="n">
        <x:f>Assumptions!B7</x:f>
        <x:v>1200</x:v>
      </x:c>
      <x:c r="P183" s="17" t="n">
        <x:f>Assumptions!B8</x:f>
        <x:v>24</x:v>
      </x:c>
      <x:c r="Q183" s="12" t="n">
        <x:f>IF(COUNT(Assumptions!B6:B8)&lt;3,"Missing price input",IF(ISNUMBER(M183),M183*N183+K183*O183+I183*P183,"Missing input"))</x:f>
        <x:v>53121.10628571428</x:v>
      </x:c>
      <x:c r="R183" s="15" t="n">
        <x:f>0</x:f>
        <x:v>0</x:v>
      </x:c>
      <x:c r="S183" s="15" t="n">
        <x:f>0</x:f>
        <x:v>0</x:v>
      </x:c>
      <x:c r="T183" s="15" t="n">
        <x:f>0</x:f>
        <x:v>0</x:v>
      </x:c>
      <x:c r="U183" s="15" t="n">
        <x:f>Assumptions!B10</x:f>
        <x:v>0.5</x:v>
      </x:c>
      <x:c r="V183" s="16" t="n">
        <x:f>IF(ISNUMBER(Q183),Q183*R183*S183*T183*U183,"Missing input")</x:f>
        <x:v>0</x:v>
      </x:c>
      <x:c r="W183" s="2"/>
      <x:c r="X183" s="2"/>
    </x:row>
    <x:row r="184" ht="23" customHeight="1">
      <x:c r="A184" s="2" t="str">
        <x:v>MLT</x:v>
      </x:c>
      <x:c r="B184" s="2" t="str">
        <x:v>Malta</x:v>
      </x:c>
      <x:c r="C184" s="2" t="str">
        <x:v>Europe</x:v>
      </x:c>
      <x:c r="D184" s="2" t="str">
        <x:v>Base</x:v>
      </x:c>
      <x:c r="E184" s="17" t="n">
        <x:f>'Country Inputs'!F99</x:f>
        <x:v>22261</x:v>
      </x:c>
      <x:c r="F184" s="18" t="n">
        <x:f>'Country Inputs'!M99</x:f>
        <x:v>1</x:v>
      </x:c>
      <x:c r="G184" s="18" t="n">
        <x:f>'Country Inputs'!P99</x:f>
        <x:v>0.55</x:v>
      </x:c>
      <x:c r="H184" s="18" t="n">
        <x:f>'Country Inputs'!S99</x:f>
        <x:v>0.23</x:v>
      </x:c>
      <x:c r="I184" s="12" t="n">
        <x:f>IF(COUNT('Country Inputs'!F99,'Country Inputs'!M99,'Country Inputs'!P99,'Country Inputs'!S99)&lt;4,"Missing input",E184*F184*G184*H184)</x:f>
        <x:v>2816.0165</x:v>
      </x:c>
      <x:c r="J184" s="12" t="n">
        <x:f>'Country Inputs'!U99</x:f>
        <x:v>80</x:v>
      </x:c>
      <x:c r="K184" s="12" t="n">
        <x:f>IF(ISNUMBER(I184),I184/J184,"Missing input")</x:f>
        <x:v>35.20020625</x:v>
      </x:c>
      <x:c r="L184" s="12" t="n">
        <x:f>Assumptions!C9</x:f>
        <x:v>7</x:v>
      </x:c>
      <x:c r="M184" s="12" t="n">
        <x:f>IF(ISNUMBER(K184),K184/L184,"Missing input")</x:f>
        <x:v>5.028600892857143</x:v>
      </x:c>
      <x:c r="N184" s="17" t="n">
        <x:f>Assumptions!C6</x:f>
        <x:v>12000</x:v>
      </x:c>
      <x:c r="O184" s="17" t="n">
        <x:f>Assumptions!C7</x:f>
        <x:v>2400</x:v>
      </x:c>
      <x:c r="P184" s="17" t="n">
        <x:f>Assumptions!C8</x:f>
        <x:v>48</x:v>
      </x:c>
      <x:c r="Q184" s="12" t="n">
        <x:f>IF(COUNT(Assumptions!C6:C8)&lt;3,"Missing price input",IF(ISNUMBER(M184),M184*N184+K184*O184+I184*P184,"Missing input"))</x:f>
        <x:v>279992.49771428574</x:v>
      </x:c>
      <x:c r="R184" s="15" t="n">
        <x:f>0</x:f>
        <x:v>0</x:v>
      </x:c>
      <x:c r="S184" s="15" t="n">
        <x:f>0</x:f>
        <x:v>0</x:v>
      </x:c>
      <x:c r="T184" s="15" t="n">
        <x:f>0</x:f>
        <x:v>0</x:v>
      </x:c>
      <x:c r="U184" s="15" t="n">
        <x:f>Assumptions!C10</x:f>
        <x:v>0.5</x:v>
      </x:c>
      <x:c r="V184" s="16" t="n">
        <x:f>IF(ISNUMBER(Q184),Q184*R184*S184*T184*U184,"Missing input")</x:f>
        <x:v>0</x:v>
      </x:c>
      <x:c r="W184" s="2"/>
      <x:c r="X184" s="2"/>
    </x:row>
    <x:row r="185" ht="23" customHeight="1">
      <x:c r="A185" s="2" t="str">
        <x:v>MLT</x:v>
      </x:c>
      <x:c r="B185" s="2" t="str">
        <x:v>Malta</x:v>
      </x:c>
      <x:c r="C185" s="2" t="str">
        <x:v>Europe</x:v>
      </x:c>
      <x:c r="D185" s="2" t="str">
        <x:v>High</x:v>
      </x:c>
      <x:c r="E185" s="17" t="n">
        <x:f>'Country Inputs'!F99</x:f>
        <x:v>22261</x:v>
      </x:c>
      <x:c r="F185" s="18" t="n">
        <x:f>'Country Inputs'!N99</x:f>
        <x:v>1</x:v>
      </x:c>
      <x:c r="G185" s="18" t="n">
        <x:f>'Country Inputs'!Q99</x:f>
        <x:v>0.7</x:v>
      </x:c>
      <x:c r="H185" s="18" t="n">
        <x:f>'Country Inputs'!T99</x:f>
        <x:v>0.36</x:v>
      </x:c>
      <x:c r="I185" s="12" t="n">
        <x:f>IF(COUNT('Country Inputs'!F99,'Country Inputs'!N99,'Country Inputs'!Q99,'Country Inputs'!T99)&lt;4,"Missing input",E185*F185*G185*H185)</x:f>
        <x:v>5609.771999999999</x:v>
      </x:c>
      <x:c r="J185" s="12" t="n">
        <x:f>'Country Inputs'!U99</x:f>
        <x:v>80</x:v>
      </x:c>
      <x:c r="K185" s="12" t="n">
        <x:f>IF(ISNUMBER(I185),I185/J185,"Missing input")</x:f>
        <x:v>70.12214999999999</x:v>
      </x:c>
      <x:c r="L185" s="12" t="n">
        <x:f>Assumptions!D9</x:f>
        <x:v>7</x:v>
      </x:c>
      <x:c r="M185" s="12" t="n">
        <x:f>IF(ISNUMBER(K185),K185/L185,"Missing input")</x:f>
        <x:v>10.017449999999998</x:v>
      </x:c>
      <x:c r="N185" s="17" t="n">
        <x:f>Assumptions!D6</x:f>
        <x:v>18000</x:v>
      </x:c>
      <x:c r="O185" s="17" t="n">
        <x:f>Assumptions!D7</x:f>
        <x:v>3600</x:v>
      </x:c>
      <x:c r="P185" s="17" t="n">
        <x:f>Assumptions!D8</x:f>
        <x:v>72</x:v>
      </x:c>
      <x:c r="Q185" s="12" t="n">
        <x:f>IF(COUNT(Assumptions!D6:D8)&lt;3,"Missing price input",IF(ISNUMBER(M185),M185*N185+K185*O185+I185*P185,"Missing input"))</x:f>
        <x:v>836657.4239999999</x:v>
      </x:c>
      <x:c r="R185" s="15" t="n">
        <x:f>0</x:f>
        <x:v>0</x:v>
      </x:c>
      <x:c r="S185" s="15" t="n">
        <x:f>0</x:f>
        <x:v>0</x:v>
      </x:c>
      <x:c r="T185" s="15" t="n">
        <x:f>0</x:f>
        <x:v>0</x:v>
      </x:c>
      <x:c r="U185" s="15" t="n">
        <x:f>Assumptions!D10</x:f>
        <x:v>0.5</x:v>
      </x:c>
      <x:c r="V185" s="16" t="n">
        <x:f>IF(ISNUMBER(Q185),Q185*R185*S185*T185*U185,"Missing input")</x:f>
        <x:v>0</x:v>
      </x:c>
      <x:c r="W185" s="2"/>
      <x:c r="X185" s="2"/>
    </x:row>
    <x:row r="186" ht="23" customHeight="1">
      <x:c r="A186" s="2" t="str">
        <x:v>MCO</x:v>
      </x:c>
      <x:c r="B186" s="2" t="str">
        <x:v>Monaco</x:v>
      </x:c>
      <x:c r="C186" s="2" t="str">
        <x:v>Europe</x:v>
      </x:c>
      <x:c r="D186" s="2" t="str">
        <x:v>Low</x:v>
      </x:c>
      <x:c r="E186" s="17" t="n">
        <x:f>'Country Inputs'!F100</x:f>
        <x:v>2499</x:v>
      </x:c>
      <x:c r="F186" s="18" t="n">
        <x:f>'Country Inputs'!L100</x:f>
        <x:v>1</x:v>
      </x:c>
      <x:c r="G186" s="18" t="n">
        <x:f>'Country Inputs'!O100</x:f>
        <x:v>0.4</x:v>
      </x:c>
      <x:c r="H186" s="18" t="n">
        <x:f>'Country Inputs'!R100</x:f>
        <x:v>0.12</x:v>
      </x:c>
      <x:c r="I186" s="12" t="n">
        <x:f>IF(COUNT('Country Inputs'!F100,'Country Inputs'!L100,'Country Inputs'!O100,'Country Inputs'!R100)&lt;4,"Missing input",E186*F186*G186*H186)</x:f>
        <x:v>119.952</x:v>
      </x:c>
      <x:c r="J186" s="12" t="n">
        <x:f>'Country Inputs'!U100</x:f>
        <x:v>80</x:v>
      </x:c>
      <x:c r="K186" s="12" t="n">
        <x:f>IF(ISNUMBER(I186),I186/J186,"Missing input")</x:f>
        <x:v>1.4994</x:v>
      </x:c>
      <x:c r="L186" s="12" t="n">
        <x:f>Assumptions!B9</x:f>
        <x:v>7</x:v>
      </x:c>
      <x:c r="M186" s="12" t="n">
        <x:f>IF(ISNUMBER(K186),K186/L186,"Missing input")</x:f>
        <x:v>0.2142</x:v>
      </x:c>
      <x:c r="N186" s="17" t="n">
        <x:f>Assumptions!B6</x:f>
        <x:v>6000</x:v>
      </x:c>
      <x:c r="O186" s="17" t="n">
        <x:f>Assumptions!B7</x:f>
        <x:v>1200</x:v>
      </x:c>
      <x:c r="P186" s="17" t="n">
        <x:f>Assumptions!B8</x:f>
        <x:v>24</x:v>
      </x:c>
      <x:c r="Q186" s="12" t="n">
        <x:f>IF(COUNT(Assumptions!B6:B8)&lt;3,"Missing price input",IF(ISNUMBER(M186),M186*N186+K186*O186+I186*P186,"Missing input"))</x:f>
        <x:v>5963.3279999999995</x:v>
      </x:c>
      <x:c r="R186" s="15" t="n">
        <x:f>0</x:f>
        <x:v>0</x:v>
      </x:c>
      <x:c r="S186" s="15" t="n">
        <x:f>0</x:f>
        <x:v>0</x:v>
      </x:c>
      <x:c r="T186" s="15" t="n">
        <x:f>0</x:f>
        <x:v>0</x:v>
      </x:c>
      <x:c r="U186" s="15" t="n">
        <x:f>Assumptions!B10</x:f>
        <x:v>0.5</x:v>
      </x:c>
      <x:c r="V186" s="16" t="n">
        <x:f>IF(ISNUMBER(Q186),Q186*R186*S186*T186*U186,"Missing input")</x:f>
        <x:v>0</x:v>
      </x:c>
      <x:c r="W186" s="2"/>
      <x:c r="X186" s="2"/>
    </x:row>
    <x:row r="187" ht="23" customHeight="1">
      <x:c r="A187" s="2" t="str">
        <x:v>MCO</x:v>
      </x:c>
      <x:c r="B187" s="2" t="str">
        <x:v>Monaco</x:v>
      </x:c>
      <x:c r="C187" s="2" t="str">
        <x:v>Europe</x:v>
      </x:c>
      <x:c r="D187" s="2" t="str">
        <x:v>Base</x:v>
      </x:c>
      <x:c r="E187" s="17" t="n">
        <x:f>'Country Inputs'!F100</x:f>
        <x:v>2499</x:v>
      </x:c>
      <x:c r="F187" s="18" t="n">
        <x:f>'Country Inputs'!M100</x:f>
        <x:v>1</x:v>
      </x:c>
      <x:c r="G187" s="18" t="n">
        <x:f>'Country Inputs'!P100</x:f>
        <x:v>0.55</x:v>
      </x:c>
      <x:c r="H187" s="18" t="n">
        <x:f>'Country Inputs'!S100</x:f>
        <x:v>0.23</x:v>
      </x:c>
      <x:c r="I187" s="12" t="n">
        <x:f>IF(COUNT('Country Inputs'!F100,'Country Inputs'!M100,'Country Inputs'!P100,'Country Inputs'!S100)&lt;4,"Missing input",E187*F187*G187*H187)</x:f>
        <x:v>316.12350000000004</x:v>
      </x:c>
      <x:c r="J187" s="12" t="n">
        <x:f>'Country Inputs'!U100</x:f>
        <x:v>80</x:v>
      </x:c>
      <x:c r="K187" s="12" t="n">
        <x:f>IF(ISNUMBER(I187),I187/J187,"Missing input")</x:f>
        <x:v>3.9515437500000004</x:v>
      </x:c>
      <x:c r="L187" s="12" t="n">
        <x:f>Assumptions!C9</x:f>
        <x:v>7</x:v>
      </x:c>
      <x:c r="M187" s="12" t="n">
        <x:f>IF(ISNUMBER(K187),K187/L187,"Missing input")</x:f>
        <x:v>0.5645062500000001</x:v>
      </x:c>
      <x:c r="N187" s="17" t="n">
        <x:f>Assumptions!C6</x:f>
        <x:v>12000</x:v>
      </x:c>
      <x:c r="O187" s="17" t="n">
        <x:f>Assumptions!C7</x:f>
        <x:v>2400</x:v>
      </x:c>
      <x:c r="P187" s="17" t="n">
        <x:f>Assumptions!C8</x:f>
        <x:v>48</x:v>
      </x:c>
      <x:c r="Q187" s="12" t="n">
        <x:f>IF(COUNT(Assumptions!C6:C8)&lt;3,"Missing price input",IF(ISNUMBER(M187),M187*N187+K187*O187+I187*P187,"Missing input"))</x:f>
        <x:v>31431.708000000006</x:v>
      </x:c>
      <x:c r="R187" s="15" t="n">
        <x:f>0</x:f>
        <x:v>0</x:v>
      </x:c>
      <x:c r="S187" s="15" t="n">
        <x:f>0</x:f>
        <x:v>0</x:v>
      </x:c>
      <x:c r="T187" s="15" t="n">
        <x:f>0</x:f>
        <x:v>0</x:v>
      </x:c>
      <x:c r="U187" s="15" t="n">
        <x:f>Assumptions!C10</x:f>
        <x:v>0.5</x:v>
      </x:c>
      <x:c r="V187" s="16" t="n">
        <x:f>IF(ISNUMBER(Q187),Q187*R187*S187*T187*U187,"Missing input")</x:f>
        <x:v>0</x:v>
      </x:c>
      <x:c r="W187" s="2"/>
      <x:c r="X187" s="2"/>
    </x:row>
    <x:row r="188" ht="23" customHeight="1">
      <x:c r="A188" s="2" t="str">
        <x:v>MCO</x:v>
      </x:c>
      <x:c r="B188" s="2" t="str">
        <x:v>Monaco</x:v>
      </x:c>
      <x:c r="C188" s="2" t="str">
        <x:v>Europe</x:v>
      </x:c>
      <x:c r="D188" s="2" t="str">
        <x:v>High</x:v>
      </x:c>
      <x:c r="E188" s="17" t="n">
        <x:f>'Country Inputs'!F100</x:f>
        <x:v>2499</x:v>
      </x:c>
      <x:c r="F188" s="18" t="n">
        <x:f>'Country Inputs'!N100</x:f>
        <x:v>1</x:v>
      </x:c>
      <x:c r="G188" s="18" t="n">
        <x:f>'Country Inputs'!Q100</x:f>
        <x:v>0.7</x:v>
      </x:c>
      <x:c r="H188" s="18" t="n">
        <x:f>'Country Inputs'!T100</x:f>
        <x:v>0.36</x:v>
      </x:c>
      <x:c r="I188" s="12" t="n">
        <x:f>IF(COUNT('Country Inputs'!F100,'Country Inputs'!N100,'Country Inputs'!Q100,'Country Inputs'!T100)&lt;4,"Missing input",E188*F188*G188*H188)</x:f>
        <x:v>629.7479999999999</x:v>
      </x:c>
      <x:c r="J188" s="12" t="n">
        <x:f>'Country Inputs'!U100</x:f>
        <x:v>80</x:v>
      </x:c>
      <x:c r="K188" s="12" t="n">
        <x:f>IF(ISNUMBER(I188),I188/J188,"Missing input")</x:f>
        <x:v>7.871849999999999</x:v>
      </x:c>
      <x:c r="L188" s="12" t="n">
        <x:f>Assumptions!D9</x:f>
        <x:v>7</x:v>
      </x:c>
      <x:c r="M188" s="12" t="n">
        <x:f>IF(ISNUMBER(K188),K188/L188,"Missing input")</x:f>
        <x:v>1.12455</x:v>
      </x:c>
      <x:c r="N188" s="17" t="n">
        <x:f>Assumptions!D6</x:f>
        <x:v>18000</x:v>
      </x:c>
      <x:c r="O188" s="17" t="n">
        <x:f>Assumptions!D7</x:f>
        <x:v>3600</x:v>
      </x:c>
      <x:c r="P188" s="17" t="n">
        <x:f>Assumptions!D8</x:f>
        <x:v>72</x:v>
      </x:c>
      <x:c r="Q188" s="12" t="n">
        <x:f>IF(COUNT(Assumptions!D6:D8)&lt;3,"Missing price input",IF(ISNUMBER(M188),M188*N188+K188*O188+I188*P188,"Missing input"))</x:f>
        <x:v>93922.416</x:v>
      </x:c>
      <x:c r="R188" s="15" t="n">
        <x:f>0</x:f>
        <x:v>0</x:v>
      </x:c>
      <x:c r="S188" s="15" t="n">
        <x:f>0</x:f>
        <x:v>0</x:v>
      </x:c>
      <x:c r="T188" s="15" t="n">
        <x:f>0</x:f>
        <x:v>0</x:v>
      </x:c>
      <x:c r="U188" s="15" t="n">
        <x:f>Assumptions!D10</x:f>
        <x:v>0.5</x:v>
      </x:c>
      <x:c r="V188" s="16" t="n">
        <x:f>IF(ISNUMBER(Q188),Q188*R188*S188*T188*U188,"Missing input")</x:f>
        <x:v>0</x:v>
      </x:c>
      <x:c r="W188" s="2"/>
      <x:c r="X188" s="2"/>
    </x:row>
    <x:row r="189" ht="23" customHeight="1">
      <x:c r="A189" s="2" t="str">
        <x:v>MNE</x:v>
      </x:c>
      <x:c r="B189" s="2" t="str">
        <x:v>Montenegro</x:v>
      </x:c>
      <x:c r="C189" s="2" t="str">
        <x:v>Europe</x:v>
      </x:c>
      <x:c r="D189" s="2" t="str">
        <x:v>Low</x:v>
      </x:c>
      <x:c r="E189" s="17" t="n">
        <x:f>'Country Inputs'!F101</x:f>
        <x:v>21219</x:v>
      </x:c>
      <x:c r="F189" s="18" t="n">
        <x:f>'Country Inputs'!L101</x:f>
        <x:v>1</x:v>
      </x:c>
      <x:c r="G189" s="18" t="n">
        <x:f>'Country Inputs'!O101</x:f>
        <x:v>0.4</x:v>
      </x:c>
      <x:c r="H189" s="18" t="n">
        <x:f>'Country Inputs'!R101</x:f>
        <x:v>0.12</x:v>
      </x:c>
      <x:c r="I189" s="12" t="n">
        <x:f>IF(COUNT('Country Inputs'!F101,'Country Inputs'!L101,'Country Inputs'!O101,'Country Inputs'!R101)&lt;4,"Missing input",E189*F189*G189*H189)</x:f>
        <x:v>1018.5120000000001</x:v>
      </x:c>
      <x:c r="J189" s="12" t="n">
        <x:f>'Country Inputs'!U101</x:f>
        <x:v>80</x:v>
      </x:c>
      <x:c r="K189" s="12" t="n">
        <x:f>IF(ISNUMBER(I189),I189/J189,"Missing input")</x:f>
        <x:v>12.7314</x:v>
      </x:c>
      <x:c r="L189" s="12" t="n">
        <x:f>Assumptions!B9</x:f>
        <x:v>7</x:v>
      </x:c>
      <x:c r="M189" s="12" t="n">
        <x:f>IF(ISNUMBER(K189),K189/L189,"Missing input")</x:f>
        <x:v>1.8187714285714287</x:v>
      </x:c>
      <x:c r="N189" s="17" t="n">
        <x:f>Assumptions!B6</x:f>
        <x:v>6000</x:v>
      </x:c>
      <x:c r="O189" s="17" t="n">
        <x:f>Assumptions!B7</x:f>
        <x:v>1200</x:v>
      </x:c>
      <x:c r="P189" s="17" t="n">
        <x:f>Assumptions!B8</x:f>
        <x:v>24</x:v>
      </x:c>
      <x:c r="Q189" s="12" t="n">
        <x:f>IF(COUNT(Assumptions!B6:B8)&lt;3,"Missing price input",IF(ISNUMBER(M189),M189*N189+K189*O189+I189*P189,"Missing input"))</x:f>
        <x:v>50634.59657142857</x:v>
      </x:c>
      <x:c r="R189" s="15" t="n">
        <x:f>0</x:f>
        <x:v>0</x:v>
      </x:c>
      <x:c r="S189" s="15" t="n">
        <x:f>0</x:f>
        <x:v>0</x:v>
      </x:c>
      <x:c r="T189" s="15" t="n">
        <x:f>0</x:f>
        <x:v>0</x:v>
      </x:c>
      <x:c r="U189" s="15" t="n">
        <x:f>Assumptions!B10</x:f>
        <x:v>0.5</x:v>
      </x:c>
      <x:c r="V189" s="16" t="n">
        <x:f>IF(ISNUMBER(Q189),Q189*R189*S189*T189*U189,"Missing input")</x:f>
        <x:v>0</x:v>
      </x:c>
      <x:c r="W189" s="2"/>
      <x:c r="X189" s="2"/>
    </x:row>
    <x:row r="190" ht="23" customHeight="1">
      <x:c r="A190" s="2" t="str">
        <x:v>MNE</x:v>
      </x:c>
      <x:c r="B190" s="2" t="str">
        <x:v>Montenegro</x:v>
      </x:c>
      <x:c r="C190" s="2" t="str">
        <x:v>Europe</x:v>
      </x:c>
      <x:c r="D190" s="2" t="str">
        <x:v>Base</x:v>
      </x:c>
      <x:c r="E190" s="17" t="n">
        <x:f>'Country Inputs'!F101</x:f>
        <x:v>21219</x:v>
      </x:c>
      <x:c r="F190" s="18" t="n">
        <x:f>'Country Inputs'!M101</x:f>
        <x:v>1</x:v>
      </x:c>
      <x:c r="G190" s="18" t="n">
        <x:f>'Country Inputs'!P101</x:f>
        <x:v>0.55</x:v>
      </x:c>
      <x:c r="H190" s="18" t="n">
        <x:f>'Country Inputs'!S101</x:f>
        <x:v>0.23</x:v>
      </x:c>
      <x:c r="I190" s="12" t="n">
        <x:f>IF(COUNT('Country Inputs'!F101,'Country Inputs'!M101,'Country Inputs'!P101,'Country Inputs'!S101)&lt;4,"Missing input",E190*F190*G190*H190)</x:f>
        <x:v>2684.2035</x:v>
      </x:c>
      <x:c r="J190" s="12" t="n">
        <x:f>'Country Inputs'!U101</x:f>
        <x:v>80</x:v>
      </x:c>
      <x:c r="K190" s="12" t="n">
        <x:f>IF(ISNUMBER(I190),I190/J190,"Missing input")</x:f>
        <x:v>33.55254375</x:v>
      </x:c>
      <x:c r="L190" s="12" t="n">
        <x:f>Assumptions!C9</x:f>
        <x:v>7</x:v>
      </x:c>
      <x:c r="M190" s="12" t="n">
        <x:f>IF(ISNUMBER(K190),K190/L190,"Missing input")</x:f>
        <x:v>4.793220535714285</x:v>
      </x:c>
      <x:c r="N190" s="17" t="n">
        <x:f>Assumptions!C6</x:f>
        <x:v>12000</x:v>
      </x:c>
      <x:c r="O190" s="17" t="n">
        <x:f>Assumptions!C7</x:f>
        <x:v>2400</x:v>
      </x:c>
      <x:c r="P190" s="17" t="n">
        <x:f>Assumptions!C8</x:f>
        <x:v>48</x:v>
      </x:c>
      <x:c r="Q190" s="12" t="n">
        <x:f>IF(COUNT(Assumptions!C6:C8)&lt;3,"Missing price input",IF(ISNUMBER(M190),M190*N190+K190*O190+I190*P190,"Missing input"))</x:f>
        <x:v>266886.51942857145</x:v>
      </x:c>
      <x:c r="R190" s="15" t="n">
        <x:f>0</x:f>
        <x:v>0</x:v>
      </x:c>
      <x:c r="S190" s="15" t="n">
        <x:f>0</x:f>
        <x:v>0</x:v>
      </x:c>
      <x:c r="T190" s="15" t="n">
        <x:f>0</x:f>
        <x:v>0</x:v>
      </x:c>
      <x:c r="U190" s="15" t="n">
        <x:f>Assumptions!C10</x:f>
        <x:v>0.5</x:v>
      </x:c>
      <x:c r="V190" s="16" t="n">
        <x:f>IF(ISNUMBER(Q190),Q190*R190*S190*T190*U190,"Missing input")</x:f>
        <x:v>0</x:v>
      </x:c>
      <x:c r="W190" s="2"/>
      <x:c r="X190" s="2"/>
    </x:row>
    <x:row r="191" ht="23" customHeight="1">
      <x:c r="A191" s="2" t="str">
        <x:v>MNE</x:v>
      </x:c>
      <x:c r="B191" s="2" t="str">
        <x:v>Montenegro</x:v>
      </x:c>
      <x:c r="C191" s="2" t="str">
        <x:v>Europe</x:v>
      </x:c>
      <x:c r="D191" s="2" t="str">
        <x:v>High</x:v>
      </x:c>
      <x:c r="E191" s="17" t="n">
        <x:f>'Country Inputs'!F101</x:f>
        <x:v>21219</x:v>
      </x:c>
      <x:c r="F191" s="18" t="n">
        <x:f>'Country Inputs'!N101</x:f>
        <x:v>1</x:v>
      </x:c>
      <x:c r="G191" s="18" t="n">
        <x:f>'Country Inputs'!Q101</x:f>
        <x:v>0.7</x:v>
      </x:c>
      <x:c r="H191" s="18" t="n">
        <x:f>'Country Inputs'!T101</x:f>
        <x:v>0.36</x:v>
      </x:c>
      <x:c r="I191" s="12" t="n">
        <x:f>IF(COUNT('Country Inputs'!F101,'Country Inputs'!N101,'Country Inputs'!Q101,'Country Inputs'!T101)&lt;4,"Missing input",E191*F191*G191*H191)</x:f>
        <x:v>5347.187999999999</x:v>
      </x:c>
      <x:c r="J191" s="12" t="n">
        <x:f>'Country Inputs'!U101</x:f>
        <x:v>80</x:v>
      </x:c>
      <x:c r="K191" s="12" t="n">
        <x:f>IF(ISNUMBER(I191),I191/J191,"Missing input")</x:f>
        <x:v>66.83984999999998</x:v>
      </x:c>
      <x:c r="L191" s="12" t="n">
        <x:f>Assumptions!D9</x:f>
        <x:v>7</x:v>
      </x:c>
      <x:c r="M191" s="12" t="n">
        <x:f>IF(ISNUMBER(K191),K191/L191,"Missing input")</x:f>
        <x:v>9.548549999999997</x:v>
      </x:c>
      <x:c r="N191" s="17" t="n">
        <x:f>Assumptions!D6</x:f>
        <x:v>18000</x:v>
      </x:c>
      <x:c r="O191" s="17" t="n">
        <x:f>Assumptions!D7</x:f>
        <x:v>3600</x:v>
      </x:c>
      <x:c r="P191" s="17" t="n">
        <x:f>Assumptions!D8</x:f>
        <x:v>72</x:v>
      </x:c>
      <x:c r="Q191" s="12" t="n">
        <x:f>IF(COUNT(Assumptions!D6:D8)&lt;3,"Missing price input",IF(ISNUMBER(M191),M191*N191+K191*O191+I191*P191,"Missing input"))</x:f>
        <x:v>797494.8959999998</x:v>
      </x:c>
      <x:c r="R191" s="15" t="n">
        <x:f>0</x:f>
        <x:v>0</x:v>
      </x:c>
      <x:c r="S191" s="15" t="n">
        <x:f>0</x:f>
        <x:v>0</x:v>
      </x:c>
      <x:c r="T191" s="15" t="n">
        <x:f>0</x:f>
        <x:v>0</x:v>
      </x:c>
      <x:c r="U191" s="15" t="n">
        <x:f>Assumptions!D10</x:f>
        <x:v>0.5</x:v>
      </x:c>
      <x:c r="V191" s="16" t="n">
        <x:f>IF(ISNUMBER(Q191),Q191*R191*S191*T191*U191,"Missing input")</x:f>
        <x:v>0</x:v>
      </x:c>
      <x:c r="W191" s="2"/>
      <x:c r="X191" s="2"/>
    </x:row>
    <x:row r="192" ht="23" customHeight="1">
      <x:c r="A192" s="2" t="str">
        <x:v>NLD</x:v>
      </x:c>
      <x:c r="B192" s="2" t="str">
        <x:v>Netherlands (Kingdom of the)</x:v>
      </x:c>
      <x:c r="C192" s="2" t="str">
        <x:v>Europe</x:v>
      </x:c>
      <x:c r="D192" s="2" t="str">
        <x:v>Low</x:v>
      </x:c>
      <x:c r="E192" s="17" t="n">
        <x:f>'Country Inputs'!F102</x:f>
        <x:v>149415</x:v>
      </x:c>
      <x:c r="F192" s="18" t="n">
        <x:f>'Country Inputs'!L102</x:f>
        <x:v>1</x:v>
      </x:c>
      <x:c r="G192" s="18" t="n">
        <x:f>'Country Inputs'!O102</x:f>
        <x:v>0.4</x:v>
      </x:c>
      <x:c r="H192" s="18" t="n">
        <x:f>'Country Inputs'!R102</x:f>
        <x:v>0.12</x:v>
      </x:c>
      <x:c r="I192" s="12" t="n">
        <x:f>IF(COUNT('Country Inputs'!F102,'Country Inputs'!L102,'Country Inputs'!O102,'Country Inputs'!R102)&lt;4,"Missing input",E192*F192*G192*H192)</x:f>
        <x:v>7171.92</x:v>
      </x:c>
      <x:c r="J192" s="12" t="n">
        <x:f>'Country Inputs'!U102</x:f>
        <x:v>80</x:v>
      </x:c>
      <x:c r="K192" s="12" t="n">
        <x:f>IF(ISNUMBER(I192),I192/J192,"Missing input")</x:f>
        <x:v>89.649</x:v>
      </x:c>
      <x:c r="L192" s="12" t="n">
        <x:f>Assumptions!B9</x:f>
        <x:v>7</x:v>
      </x:c>
      <x:c r="M192" s="12" t="n">
        <x:f>IF(ISNUMBER(K192),K192/L192,"Missing input")</x:f>
        <x:v>12.807</x:v>
      </x:c>
      <x:c r="N192" s="17" t="n">
        <x:f>Assumptions!B6</x:f>
        <x:v>6000</x:v>
      </x:c>
      <x:c r="O192" s="17" t="n">
        <x:f>Assumptions!B7</x:f>
        <x:v>1200</x:v>
      </x:c>
      <x:c r="P192" s="17" t="n">
        <x:f>Assumptions!B8</x:f>
        <x:v>24</x:v>
      </x:c>
      <x:c r="Q192" s="12" t="n">
        <x:f>IF(COUNT(Assumptions!B6:B8)&lt;3,"Missing price input",IF(ISNUMBER(M192),M192*N192+K192*O192+I192*P192,"Missing input"))</x:f>
        <x:v>356546.88</x:v>
      </x:c>
      <x:c r="R192" s="15" t="n">
        <x:f>0</x:f>
        <x:v>0</x:v>
      </x:c>
      <x:c r="S192" s="15" t="n">
        <x:f>0</x:f>
        <x:v>0</x:v>
      </x:c>
      <x:c r="T192" s="15" t="n">
        <x:f>0</x:f>
        <x:v>0</x:v>
      </x:c>
      <x:c r="U192" s="15" t="n">
        <x:f>Assumptions!B10</x:f>
        <x:v>0.5</x:v>
      </x:c>
      <x:c r="V192" s="16" t="n">
        <x:f>IF(ISNUMBER(Q192),Q192*R192*S192*T192*U192,"Missing input")</x:f>
        <x:v>0</x:v>
      </x:c>
      <x:c r="W192" s="2"/>
      <x:c r="X192" s="2"/>
    </x:row>
    <x:row r="193" ht="23" customHeight="1">
      <x:c r="A193" s="2" t="str">
        <x:v>NLD</x:v>
      </x:c>
      <x:c r="B193" s="2" t="str">
        <x:v>Netherlands (Kingdom of the)</x:v>
      </x:c>
      <x:c r="C193" s="2" t="str">
        <x:v>Europe</x:v>
      </x:c>
      <x:c r="D193" s="2" t="str">
        <x:v>Base</x:v>
      </x:c>
      <x:c r="E193" s="17" t="n">
        <x:f>'Country Inputs'!F102</x:f>
        <x:v>149415</x:v>
      </x:c>
      <x:c r="F193" s="18" t="n">
        <x:f>'Country Inputs'!M102</x:f>
        <x:v>1</x:v>
      </x:c>
      <x:c r="G193" s="18" t="n">
        <x:f>'Country Inputs'!P102</x:f>
        <x:v>0.55</x:v>
      </x:c>
      <x:c r="H193" s="18" t="n">
        <x:f>'Country Inputs'!S102</x:f>
        <x:v>0.23</x:v>
      </x:c>
      <x:c r="I193" s="12" t="n">
        <x:f>IF(COUNT('Country Inputs'!F102,'Country Inputs'!M102,'Country Inputs'!P102,'Country Inputs'!S102)&lt;4,"Missing input",E193*F193*G193*H193)</x:f>
        <x:v>18900.9975</x:v>
      </x:c>
      <x:c r="J193" s="12" t="n">
        <x:f>'Country Inputs'!U102</x:f>
        <x:v>80</x:v>
      </x:c>
      <x:c r="K193" s="12" t="n">
        <x:f>IF(ISNUMBER(I193),I193/J193,"Missing input")</x:f>
        <x:v>236.26246875</x:v>
      </x:c>
      <x:c r="L193" s="12" t="n">
        <x:f>Assumptions!C9</x:f>
        <x:v>7</x:v>
      </x:c>
      <x:c r="M193" s="12" t="n">
        <x:f>IF(ISNUMBER(K193),K193/L193,"Missing input")</x:f>
        <x:v>33.75178125</x:v>
      </x:c>
      <x:c r="N193" s="17" t="n">
        <x:f>Assumptions!C6</x:f>
        <x:v>12000</x:v>
      </x:c>
      <x:c r="O193" s="17" t="n">
        <x:f>Assumptions!C7</x:f>
        <x:v>2400</x:v>
      </x:c>
      <x:c r="P193" s="17" t="n">
        <x:f>Assumptions!C8</x:f>
        <x:v>48</x:v>
      </x:c>
      <x:c r="Q193" s="12" t="n">
        <x:f>IF(COUNT(Assumptions!C6:C8)&lt;3,"Missing price input",IF(ISNUMBER(M193),M193*N193+K193*O193+I193*P193,"Missing input"))</x:f>
        <x:v>1879299.1800000002</x:v>
      </x:c>
      <x:c r="R193" s="15" t="n">
        <x:f>0</x:f>
        <x:v>0</x:v>
      </x:c>
      <x:c r="S193" s="15" t="n">
        <x:f>0</x:f>
        <x:v>0</x:v>
      </x:c>
      <x:c r="T193" s="15" t="n">
        <x:f>0</x:f>
        <x:v>0</x:v>
      </x:c>
      <x:c r="U193" s="15" t="n">
        <x:f>Assumptions!C10</x:f>
        <x:v>0.5</x:v>
      </x:c>
      <x:c r="V193" s="16" t="n">
        <x:f>IF(ISNUMBER(Q193),Q193*R193*S193*T193*U193,"Missing input")</x:f>
        <x:v>0</x:v>
      </x:c>
      <x:c r="W193" s="2"/>
      <x:c r="X193" s="2"/>
    </x:row>
    <x:row r="194" ht="23" customHeight="1">
      <x:c r="A194" s="2" t="str">
        <x:v>NLD</x:v>
      </x:c>
      <x:c r="B194" s="2" t="str">
        <x:v>Netherlands (Kingdom of the)</x:v>
      </x:c>
      <x:c r="C194" s="2" t="str">
        <x:v>Europe</x:v>
      </x:c>
      <x:c r="D194" s="2" t="str">
        <x:v>High</x:v>
      </x:c>
      <x:c r="E194" s="17" t="n">
        <x:f>'Country Inputs'!F102</x:f>
        <x:v>149415</x:v>
      </x:c>
      <x:c r="F194" s="18" t="n">
        <x:f>'Country Inputs'!N102</x:f>
        <x:v>1</x:v>
      </x:c>
      <x:c r="G194" s="18" t="n">
        <x:f>'Country Inputs'!Q102</x:f>
        <x:v>0.7</x:v>
      </x:c>
      <x:c r="H194" s="18" t="n">
        <x:f>'Country Inputs'!T102</x:f>
        <x:v>0.36</x:v>
      </x:c>
      <x:c r="I194" s="12" t="n">
        <x:f>IF(COUNT('Country Inputs'!F102,'Country Inputs'!N102,'Country Inputs'!Q102,'Country Inputs'!T102)&lt;4,"Missing input",E194*F194*G194*H194)</x:f>
        <x:v>37652.58</x:v>
      </x:c>
      <x:c r="J194" s="12" t="n">
        <x:f>'Country Inputs'!U102</x:f>
        <x:v>80</x:v>
      </x:c>
      <x:c r="K194" s="12" t="n">
        <x:f>IF(ISNUMBER(I194),I194/J194,"Missing input")</x:f>
        <x:v>470.65725000000003</x:v>
      </x:c>
      <x:c r="L194" s="12" t="n">
        <x:f>Assumptions!D9</x:f>
        <x:v>7</x:v>
      </x:c>
      <x:c r="M194" s="12" t="n">
        <x:f>IF(ISNUMBER(K194),K194/L194,"Missing input")</x:f>
        <x:v>67.23675</x:v>
      </x:c>
      <x:c r="N194" s="17" t="n">
        <x:f>Assumptions!D6</x:f>
        <x:v>18000</x:v>
      </x:c>
      <x:c r="O194" s="17" t="n">
        <x:f>Assumptions!D7</x:f>
        <x:v>3600</x:v>
      </x:c>
      <x:c r="P194" s="17" t="n">
        <x:f>Assumptions!D8</x:f>
        <x:v>72</x:v>
      </x:c>
      <x:c r="Q194" s="12" t="n">
        <x:f>IF(COUNT(Assumptions!D6:D8)&lt;3,"Missing price input",IF(ISNUMBER(M194),M194*N194+K194*O194+I194*P194,"Missing input"))</x:f>
        <x:v>5615613.36</x:v>
      </x:c>
      <x:c r="R194" s="15" t="n">
        <x:f>0</x:f>
        <x:v>0</x:v>
      </x:c>
      <x:c r="S194" s="15" t="n">
        <x:f>0</x:f>
        <x:v>0</x:v>
      </x:c>
      <x:c r="T194" s="15" t="n">
        <x:f>0</x:f>
        <x:v>0</x:v>
      </x:c>
      <x:c r="U194" s="15" t="n">
        <x:f>Assumptions!D10</x:f>
        <x:v>0.5</x:v>
      </x:c>
      <x:c r="V194" s="16" t="n">
        <x:f>IF(ISNUMBER(Q194),Q194*R194*S194*T194*U194,"Missing input")</x:f>
        <x:v>0</x:v>
      </x:c>
      <x:c r="W194" s="2"/>
      <x:c r="X194" s="2"/>
    </x:row>
    <x:row r="195" ht="23" customHeight="1">
      <x:c r="A195" s="2" t="str">
        <x:v>MKD</x:v>
      </x:c>
      <x:c r="B195" s="2" t="str">
        <x:v>North Macedonia</x:v>
      </x:c>
      <x:c r="C195" s="2" t="str">
        <x:v>Europe</x:v>
      </x:c>
      <x:c r="D195" s="2" t="str">
        <x:v>Low</x:v>
      </x:c>
      <x:c r="E195" s="17" t="n">
        <x:f>'Country Inputs'!F103</x:f>
        <x:v>11279</x:v>
      </x:c>
      <x:c r="F195" s="18" t="n">
        <x:f>'Country Inputs'!L103</x:f>
        <x:v>1</x:v>
      </x:c>
      <x:c r="G195" s="18" t="n">
        <x:f>'Country Inputs'!O103</x:f>
        <x:v>0.4</x:v>
      </x:c>
      <x:c r="H195" s="18" t="n">
        <x:f>'Country Inputs'!R103</x:f>
        <x:v>0.12</x:v>
      </x:c>
      <x:c r="I195" s="12" t="n">
        <x:f>IF(COUNT('Country Inputs'!F103,'Country Inputs'!L103,'Country Inputs'!O103,'Country Inputs'!R103)&lt;4,"Missing input",E195*F195*G195*H195)</x:f>
        <x:v>541.392</x:v>
      </x:c>
      <x:c r="J195" s="12" t="n">
        <x:f>'Country Inputs'!U103</x:f>
        <x:v>80</x:v>
      </x:c>
      <x:c r="K195" s="12" t="n">
        <x:f>IF(ISNUMBER(I195),I195/J195,"Missing input")</x:f>
        <x:v>6.7674</x:v>
      </x:c>
      <x:c r="L195" s="12" t="n">
        <x:f>Assumptions!B9</x:f>
        <x:v>7</x:v>
      </x:c>
      <x:c r="M195" s="12" t="n">
        <x:f>IF(ISNUMBER(K195),K195/L195,"Missing input")</x:f>
        <x:v>0.9667714285714286</x:v>
      </x:c>
      <x:c r="N195" s="17" t="n">
        <x:f>Assumptions!B6</x:f>
        <x:v>6000</x:v>
      </x:c>
      <x:c r="O195" s="17" t="n">
        <x:f>Assumptions!B7</x:f>
        <x:v>1200</x:v>
      </x:c>
      <x:c r="P195" s="17" t="n">
        <x:f>Assumptions!B8</x:f>
        <x:v>24</x:v>
      </x:c>
      <x:c r="Q195" s="12" t="n">
        <x:f>IF(COUNT(Assumptions!B6:B8)&lt;3,"Missing price input",IF(ISNUMBER(M195),M195*N195+K195*O195+I195*P195,"Missing input"))</x:f>
        <x:v>26914.91657142857</x:v>
      </x:c>
      <x:c r="R195" s="15" t="n">
        <x:f>0</x:f>
        <x:v>0</x:v>
      </x:c>
      <x:c r="S195" s="15" t="n">
        <x:f>0</x:f>
        <x:v>0</x:v>
      </x:c>
      <x:c r="T195" s="15" t="n">
        <x:f>0</x:f>
        <x:v>0</x:v>
      </x:c>
      <x:c r="U195" s="15" t="n">
        <x:f>Assumptions!B10</x:f>
        <x:v>0.5</x:v>
      </x:c>
      <x:c r="V195" s="16" t="n">
        <x:f>IF(ISNUMBER(Q195),Q195*R195*S195*T195*U195,"Missing input")</x:f>
        <x:v>0</x:v>
      </x:c>
      <x:c r="W195" s="2"/>
      <x:c r="X195" s="2"/>
    </x:row>
    <x:row r="196" ht="23" customHeight="1">
      <x:c r="A196" s="2" t="str">
        <x:v>MKD</x:v>
      </x:c>
      <x:c r="B196" s="2" t="str">
        <x:v>North Macedonia</x:v>
      </x:c>
      <x:c r="C196" s="2" t="str">
        <x:v>Europe</x:v>
      </x:c>
      <x:c r="D196" s="2" t="str">
        <x:v>Base</x:v>
      </x:c>
      <x:c r="E196" s="17" t="n">
        <x:f>'Country Inputs'!F103</x:f>
        <x:v>11279</x:v>
      </x:c>
      <x:c r="F196" s="18" t="n">
        <x:f>'Country Inputs'!M103</x:f>
        <x:v>1</x:v>
      </x:c>
      <x:c r="G196" s="18" t="n">
        <x:f>'Country Inputs'!P103</x:f>
        <x:v>0.55</x:v>
      </x:c>
      <x:c r="H196" s="18" t="n">
        <x:f>'Country Inputs'!S103</x:f>
        <x:v>0.23</x:v>
      </x:c>
      <x:c r="I196" s="12" t="n">
        <x:f>IF(COUNT('Country Inputs'!F103,'Country Inputs'!M103,'Country Inputs'!P103,'Country Inputs'!S103)&lt;4,"Missing input",E196*F196*G196*H196)</x:f>
        <x:v>1426.7935000000002</x:v>
      </x:c>
      <x:c r="J196" s="12" t="n">
        <x:f>'Country Inputs'!U103</x:f>
        <x:v>80</x:v>
      </x:c>
      <x:c r="K196" s="12" t="n">
        <x:f>IF(ISNUMBER(I196),I196/J196,"Missing input")</x:f>
        <x:v>17.834918750000003</x:v>
      </x:c>
      <x:c r="L196" s="12" t="n">
        <x:f>Assumptions!C9</x:f>
        <x:v>7</x:v>
      </x:c>
      <x:c r="M196" s="12" t="n">
        <x:f>IF(ISNUMBER(K196),K196/L196,"Missing input")</x:f>
        <x:v>2.5478455357142864</x:v>
      </x:c>
      <x:c r="N196" s="17" t="n">
        <x:f>Assumptions!C6</x:f>
        <x:v>12000</x:v>
      </x:c>
      <x:c r="O196" s="17" t="n">
        <x:f>Assumptions!C7</x:f>
        <x:v>2400</x:v>
      </x:c>
      <x:c r="P196" s="17" t="n">
        <x:f>Assumptions!C8</x:f>
        <x:v>48</x:v>
      </x:c>
      <x:c r="Q196" s="12" t="n">
        <x:f>IF(COUNT(Assumptions!C6:C8)&lt;3,"Missing price input",IF(ISNUMBER(M196),M196*N196+K196*O196+I196*P196,"Missing input"))</x:f>
        <x:v>141864.03942857147</x:v>
      </x:c>
      <x:c r="R196" s="15" t="n">
        <x:f>0</x:f>
        <x:v>0</x:v>
      </x:c>
      <x:c r="S196" s="15" t="n">
        <x:f>0</x:f>
        <x:v>0</x:v>
      </x:c>
      <x:c r="T196" s="15" t="n">
        <x:f>0</x:f>
        <x:v>0</x:v>
      </x:c>
      <x:c r="U196" s="15" t="n">
        <x:f>Assumptions!C10</x:f>
        <x:v>0.5</x:v>
      </x:c>
      <x:c r="V196" s="16" t="n">
        <x:f>IF(ISNUMBER(Q196),Q196*R196*S196*T196*U196,"Missing input")</x:f>
        <x:v>0</x:v>
      </x:c>
      <x:c r="W196" s="2"/>
      <x:c r="X196" s="2"/>
    </x:row>
    <x:row r="197" ht="23" customHeight="1">
      <x:c r="A197" s="2" t="str">
        <x:v>MKD</x:v>
      </x:c>
      <x:c r="B197" s="2" t="str">
        <x:v>North Macedonia</x:v>
      </x:c>
      <x:c r="C197" s="2" t="str">
        <x:v>Europe</x:v>
      </x:c>
      <x:c r="D197" s="2" t="str">
        <x:v>High</x:v>
      </x:c>
      <x:c r="E197" s="17" t="n">
        <x:f>'Country Inputs'!F103</x:f>
        <x:v>11279</x:v>
      </x:c>
      <x:c r="F197" s="18" t="n">
        <x:f>'Country Inputs'!N103</x:f>
        <x:v>1</x:v>
      </x:c>
      <x:c r="G197" s="18" t="n">
        <x:f>'Country Inputs'!Q103</x:f>
        <x:v>0.7</x:v>
      </x:c>
      <x:c r="H197" s="18" t="n">
        <x:f>'Country Inputs'!T103</x:f>
        <x:v>0.36</x:v>
      </x:c>
      <x:c r="I197" s="12" t="n">
        <x:f>IF(COUNT('Country Inputs'!F103,'Country Inputs'!N103,'Country Inputs'!Q103,'Country Inputs'!T103)&lt;4,"Missing input",E197*F197*G197*H197)</x:f>
        <x:v>2842.3079999999995</x:v>
      </x:c>
      <x:c r="J197" s="12" t="n">
        <x:f>'Country Inputs'!U103</x:f>
        <x:v>80</x:v>
      </x:c>
      <x:c r="K197" s="12" t="n">
        <x:f>IF(ISNUMBER(I197),I197/J197,"Missing input")</x:f>
        <x:v>35.52884999999999</x:v>
      </x:c>
      <x:c r="L197" s="12" t="n">
        <x:f>Assumptions!D9</x:f>
        <x:v>7</x:v>
      </x:c>
      <x:c r="M197" s="12" t="n">
        <x:f>IF(ISNUMBER(K197),K197/L197,"Missing input")</x:f>
        <x:v>5.075549999999999</x:v>
      </x:c>
      <x:c r="N197" s="17" t="n">
        <x:f>Assumptions!D6</x:f>
        <x:v>18000</x:v>
      </x:c>
      <x:c r="O197" s="17" t="n">
        <x:f>Assumptions!D7</x:f>
        <x:v>3600</x:v>
      </x:c>
      <x:c r="P197" s="17" t="n">
        <x:f>Assumptions!D8</x:f>
        <x:v>72</x:v>
      </x:c>
      <x:c r="Q197" s="12" t="n">
        <x:f>IF(COUNT(Assumptions!D6:D8)&lt;3,"Missing price input",IF(ISNUMBER(M197),M197*N197+K197*O197+I197*P197,"Missing input"))</x:f>
        <x:v>423909.9359999999</x:v>
      </x:c>
      <x:c r="R197" s="15" t="n">
        <x:f>0</x:f>
        <x:v>0</x:v>
      </x:c>
      <x:c r="S197" s="15" t="n">
        <x:f>0</x:f>
        <x:v>0</x:v>
      </x:c>
      <x:c r="T197" s="15" t="n">
        <x:f>0</x:f>
        <x:v>0</x:v>
      </x:c>
      <x:c r="U197" s="15" t="n">
        <x:f>Assumptions!D10</x:f>
        <x:v>0.5</x:v>
      </x:c>
      <x:c r="V197" s="16" t="n">
        <x:f>IF(ISNUMBER(Q197),Q197*R197*S197*T197*U197,"Missing input")</x:f>
        <x:v>0</x:v>
      </x:c>
      <x:c r="W197" s="2"/>
      <x:c r="X197" s="2"/>
    </x:row>
    <x:row r="198" ht="23" customHeight="1">
      <x:c r="A198" s="2" t="str">
        <x:v>NOR</x:v>
      </x:c>
      <x:c r="B198" s="2" t="str">
        <x:v>Norway</x:v>
      </x:c>
      <x:c r="C198" s="2" t="str">
        <x:v>Europe</x:v>
      </x:c>
      <x:c r="D198" s="2" t="str">
        <x:v>Low</x:v>
      </x:c>
      <x:c r="E198" s="17" t="n">
        <x:f>'Country Inputs'!F104</x:f>
        <x:v>97698</x:v>
      </x:c>
      <x:c r="F198" s="18" t="n">
        <x:f>'Country Inputs'!L104</x:f>
        <x:v>1</x:v>
      </x:c>
      <x:c r="G198" s="18" t="n">
        <x:f>'Country Inputs'!O104</x:f>
        <x:v>0.4</x:v>
      </x:c>
      <x:c r="H198" s="18" t="n">
        <x:f>'Country Inputs'!R104</x:f>
        <x:v>0.075</x:v>
      </x:c>
      <x:c r="I198" s="12" t="n">
        <x:f>IF(COUNT('Country Inputs'!F104,'Country Inputs'!L104,'Country Inputs'!O104,'Country Inputs'!R104)&lt;4,"Missing input",E198*F198*G198*H198)</x:f>
        <x:v>2930.94</x:v>
      </x:c>
      <x:c r="J198" s="12" t="n">
        <x:f>'Country Inputs'!U104</x:f>
        <x:v>80</x:v>
      </x:c>
      <x:c r="K198" s="12" t="n">
        <x:f>IF(ISNUMBER(I198),I198/J198,"Missing input")</x:f>
        <x:v>36.63675</x:v>
      </x:c>
      <x:c r="L198" s="12" t="n">
        <x:f>Assumptions!B9</x:f>
        <x:v>7</x:v>
      </x:c>
      <x:c r="M198" s="12" t="n">
        <x:f>IF(ISNUMBER(K198),K198/L198,"Missing input")</x:f>
        <x:v>5.233821428571429</x:v>
      </x:c>
      <x:c r="N198" s="17" t="n">
        <x:f>Assumptions!B6</x:f>
        <x:v>6000</x:v>
      </x:c>
      <x:c r="O198" s="17" t="n">
        <x:f>Assumptions!B7</x:f>
        <x:v>1200</x:v>
      </x:c>
      <x:c r="P198" s="17" t="n">
        <x:f>Assumptions!B8</x:f>
        <x:v>24</x:v>
      </x:c>
      <x:c r="Q198" s="12" t="n">
        <x:f>IF(COUNT(Assumptions!B6:B8)&lt;3,"Missing price input",IF(ISNUMBER(M198),M198*N198+K198*O198+I198*P198,"Missing input"))</x:f>
        <x:v>145709.58857142855</x:v>
      </x:c>
      <x:c r="R198" s="15" t="n">
        <x:f>0</x:f>
        <x:v>0</x:v>
      </x:c>
      <x:c r="S198" s="15" t="n">
        <x:f>0</x:f>
        <x:v>0</x:v>
      </x:c>
      <x:c r="T198" s="15" t="n">
        <x:f>0</x:f>
        <x:v>0</x:v>
      </x:c>
      <x:c r="U198" s="15" t="n">
        <x:f>Assumptions!B10</x:f>
        <x:v>0.5</x:v>
      </x:c>
      <x:c r="V198" s="16" t="n">
        <x:f>IF(ISNUMBER(Q198),Q198*R198*S198*T198*U198,"Missing input")</x:f>
        <x:v>0</x:v>
      </x:c>
      <x:c r="W198" s="2"/>
      <x:c r="X198" s="2"/>
    </x:row>
    <x:row r="199" ht="23" customHeight="1">
      <x:c r="A199" s="2" t="str">
        <x:v>NOR</x:v>
      </x:c>
      <x:c r="B199" s="2" t="str">
        <x:v>Norway</x:v>
      </x:c>
      <x:c r="C199" s="2" t="str">
        <x:v>Europe</x:v>
      </x:c>
      <x:c r="D199" s="2" t="str">
        <x:v>Base</x:v>
      </x:c>
      <x:c r="E199" s="17" t="n">
        <x:f>'Country Inputs'!F104</x:f>
        <x:v>97698</x:v>
      </x:c>
      <x:c r="F199" s="18" t="n">
        <x:f>'Country Inputs'!M104</x:f>
        <x:v>1</x:v>
      </x:c>
      <x:c r="G199" s="18" t="n">
        <x:f>'Country Inputs'!P104</x:f>
        <x:v>0.55</x:v>
      </x:c>
      <x:c r="H199" s="18" t="n">
        <x:f>'Country Inputs'!S104</x:f>
        <x:v>0.1272727272727273</x:v>
      </x:c>
      <x:c r="I199" s="12" t="n">
        <x:f>IF(COUNT('Country Inputs'!F104,'Country Inputs'!M104,'Country Inputs'!P104,'Country Inputs'!S104)&lt;4,"Missing input",E199*F199*G199*H199)</x:f>
        <x:v>6838.860000000001</x:v>
      </x:c>
      <x:c r="J199" s="12" t="n">
        <x:f>'Country Inputs'!U104</x:f>
        <x:v>80</x:v>
      </x:c>
      <x:c r="K199" s="12" t="n">
        <x:f>IF(ISNUMBER(I199),I199/J199,"Missing input")</x:f>
        <x:v>85.48575000000001</x:v>
      </x:c>
      <x:c r="L199" s="12" t="n">
        <x:f>Assumptions!C9</x:f>
        <x:v>7</x:v>
      </x:c>
      <x:c r="M199" s="12" t="n">
        <x:f>IF(ISNUMBER(K199),K199/L199,"Missing input")</x:f>
        <x:v>12.212250000000001</x:v>
      </x:c>
      <x:c r="N199" s="17" t="n">
        <x:f>Assumptions!C6</x:f>
        <x:v>12000</x:v>
      </x:c>
      <x:c r="O199" s="17" t="n">
        <x:f>Assumptions!C7</x:f>
        <x:v>2400</x:v>
      </x:c>
      <x:c r="P199" s="17" t="n">
        <x:f>Assumptions!C8</x:f>
        <x:v>48</x:v>
      </x:c>
      <x:c r="Q199" s="12" t="n">
        <x:f>IF(COUNT(Assumptions!C6:C8)&lt;3,"Missing price input",IF(ISNUMBER(M199),M199*N199+K199*O199+I199*P199,"Missing input"))</x:f>
        <x:v>679978.0800000001</x:v>
      </x:c>
      <x:c r="R199" s="15" t="n">
        <x:f>0</x:f>
        <x:v>0</x:v>
      </x:c>
      <x:c r="S199" s="15" t="n">
        <x:f>0</x:f>
        <x:v>0</x:v>
      </x:c>
      <x:c r="T199" s="15" t="n">
        <x:f>0</x:f>
        <x:v>0</x:v>
      </x:c>
      <x:c r="U199" s="15" t="n">
        <x:f>Assumptions!C10</x:f>
        <x:v>0.5</x:v>
      </x:c>
      <x:c r="V199" s="16" t="n">
        <x:f>IF(ISNUMBER(Q199),Q199*R199*S199*T199*U199,"Missing input")</x:f>
        <x:v>0</x:v>
      </x:c>
      <x:c r="W199" s="2"/>
      <x:c r="X199" s="2"/>
    </x:row>
    <x:row r="200" ht="23" customHeight="1">
      <x:c r="A200" s="2" t="str">
        <x:v>NOR</x:v>
      </x:c>
      <x:c r="B200" s="2" t="str">
        <x:v>Norway</x:v>
      </x:c>
      <x:c r="C200" s="2" t="str">
        <x:v>Europe</x:v>
      </x:c>
      <x:c r="D200" s="2" t="str">
        <x:v>High</x:v>
      </x:c>
      <x:c r="E200" s="17" t="n">
        <x:f>'Country Inputs'!F104</x:f>
        <x:v>97698</x:v>
      </x:c>
      <x:c r="F200" s="18" t="n">
        <x:f>'Country Inputs'!N104</x:f>
        <x:v>1</x:v>
      </x:c>
      <x:c r="G200" s="18" t="n">
        <x:f>'Country Inputs'!Q104</x:f>
        <x:v>0.7</x:v>
      </x:c>
      <x:c r="H200" s="18" t="n">
        <x:f>'Country Inputs'!T104</x:f>
        <x:v>0.2142857142857143</x:v>
      </x:c>
      <x:c r="I200" s="12" t="n">
        <x:f>IF(COUNT('Country Inputs'!F104,'Country Inputs'!N104,'Country Inputs'!Q104,'Country Inputs'!T104)&lt;4,"Missing input",E200*F200*G200*H200)</x:f>
        <x:v>14654.699999999999</x:v>
      </x:c>
      <x:c r="J200" s="12" t="n">
        <x:f>'Country Inputs'!U104</x:f>
        <x:v>80</x:v>
      </x:c>
      <x:c r="K200" s="12" t="n">
        <x:f>IF(ISNUMBER(I200),I200/J200,"Missing input")</x:f>
        <x:v>183.18374999999997</x:v>
      </x:c>
      <x:c r="L200" s="12" t="n">
        <x:f>Assumptions!D9</x:f>
        <x:v>7</x:v>
      </x:c>
      <x:c r="M200" s="12" t="n">
        <x:f>IF(ISNUMBER(K200),K200/L200,"Missing input")</x:f>
        <x:v>26.16910714285714</x:v>
      </x:c>
      <x:c r="N200" s="17" t="n">
        <x:f>Assumptions!D6</x:f>
        <x:v>18000</x:v>
      </x:c>
      <x:c r="O200" s="17" t="n">
        <x:f>Assumptions!D7</x:f>
        <x:v>3600</x:v>
      </x:c>
      <x:c r="P200" s="17" t="n">
        <x:f>Assumptions!D8</x:f>
        <x:v>72</x:v>
      </x:c>
      <x:c r="Q200" s="12" t="n">
        <x:f>IF(COUNT(Assumptions!D6:D8)&lt;3,"Missing price input",IF(ISNUMBER(M200),M200*N200+K200*O200+I200*P200,"Missing input"))</x:f>
        <x:v>2185643.8285714285</x:v>
      </x:c>
      <x:c r="R200" s="15" t="n">
        <x:f>0</x:f>
        <x:v>0</x:v>
      </x:c>
      <x:c r="S200" s="15" t="n">
        <x:f>0</x:f>
        <x:v>0</x:v>
      </x:c>
      <x:c r="T200" s="15" t="n">
        <x:f>0</x:f>
        <x:v>0</x:v>
      </x:c>
      <x:c r="U200" s="15" t="n">
        <x:f>Assumptions!D10</x:f>
        <x:v>0.5</x:v>
      </x:c>
      <x:c r="V200" s="16" t="n">
        <x:f>IF(ISNUMBER(Q200),Q200*R200*S200*T200*U200,"Missing input")</x:f>
        <x:v>0</x:v>
      </x:c>
      <x:c r="W200" s="2"/>
      <x:c r="X200" s="2"/>
    </x:row>
    <x:row r="201" ht="23" customHeight="1">
      <x:c r="A201" s="2" t="str">
        <x:v>POL</x:v>
      </x:c>
      <x:c r="B201" s="2" t="str">
        <x:v>Poland</x:v>
      </x:c>
      <x:c r="C201" s="2" t="str">
        <x:v>Europe</x:v>
      </x:c>
      <x:c r="D201" s="2" t="str">
        <x:v>Low</x:v>
      </x:c>
      <x:c r="E201" s="17" t="n">
        <x:f>'Country Inputs'!F105</x:f>
        <x:v>192482</x:v>
      </x:c>
      <x:c r="F201" s="18" t="n">
        <x:f>'Country Inputs'!L105</x:f>
        <x:v>1</x:v>
      </x:c>
      <x:c r="G201" s="18" t="n">
        <x:f>'Country Inputs'!O105</x:f>
        <x:v>0.4</x:v>
      </x:c>
      <x:c r="H201" s="18" t="n">
        <x:f>'Country Inputs'!R105</x:f>
        <x:v>0.12</x:v>
      </x:c>
      <x:c r="I201" s="12" t="n">
        <x:f>IF(COUNT('Country Inputs'!F105,'Country Inputs'!L105,'Country Inputs'!O105,'Country Inputs'!R105)&lt;4,"Missing input",E201*F201*G201*H201)</x:f>
        <x:v>9239.136</x:v>
      </x:c>
      <x:c r="J201" s="12" t="n">
        <x:f>'Country Inputs'!U105</x:f>
        <x:v>80</x:v>
      </x:c>
      <x:c r="K201" s="12" t="n">
        <x:f>IF(ISNUMBER(I201),I201/J201,"Missing input")</x:f>
        <x:v>115.48920000000001</x:v>
      </x:c>
      <x:c r="L201" s="12" t="n">
        <x:f>Assumptions!B9</x:f>
        <x:v>7</x:v>
      </x:c>
      <x:c r="M201" s="12" t="n">
        <x:f>IF(ISNUMBER(K201),K201/L201,"Missing input")</x:f>
        <x:v>16.498457142857145</x:v>
      </x:c>
      <x:c r="N201" s="17" t="n">
        <x:f>Assumptions!B6</x:f>
        <x:v>6000</x:v>
      </x:c>
      <x:c r="O201" s="17" t="n">
        <x:f>Assumptions!B7</x:f>
        <x:v>1200</x:v>
      </x:c>
      <x:c r="P201" s="17" t="n">
        <x:f>Assumptions!B8</x:f>
        <x:v>24</x:v>
      </x:c>
      <x:c r="Q201" s="12" t="n">
        <x:f>IF(COUNT(Assumptions!B6:B8)&lt;3,"Missing price input",IF(ISNUMBER(M201),M201*N201+K201*O201+I201*P201,"Missing input"))</x:f>
        <x:v>459317.04685714294</x:v>
      </x:c>
      <x:c r="R201" s="15" t="n">
        <x:f>0</x:f>
        <x:v>0</x:v>
      </x:c>
      <x:c r="S201" s="15" t="n">
        <x:f>0</x:f>
        <x:v>0</x:v>
      </x:c>
      <x:c r="T201" s="15" t="n">
        <x:f>0</x:f>
        <x:v>0</x:v>
      </x:c>
      <x:c r="U201" s="15" t="n">
        <x:f>Assumptions!B10</x:f>
        <x:v>0.5</x:v>
      </x:c>
      <x:c r="V201" s="16" t="n">
        <x:f>IF(ISNUMBER(Q201),Q201*R201*S201*T201*U201,"Missing input")</x:f>
        <x:v>0</x:v>
      </x:c>
      <x:c r="W201" s="2"/>
      <x:c r="X201" s="2"/>
    </x:row>
    <x:row r="202" ht="23" customHeight="1">
      <x:c r="A202" s="2" t="str">
        <x:v>POL</x:v>
      </x:c>
      <x:c r="B202" s="2" t="str">
        <x:v>Poland</x:v>
      </x:c>
      <x:c r="C202" s="2" t="str">
        <x:v>Europe</x:v>
      </x:c>
      <x:c r="D202" s="2" t="str">
        <x:v>Base</x:v>
      </x:c>
      <x:c r="E202" s="17" t="n">
        <x:f>'Country Inputs'!F105</x:f>
        <x:v>192482</x:v>
      </x:c>
      <x:c r="F202" s="18" t="n">
        <x:f>'Country Inputs'!M105</x:f>
        <x:v>1</x:v>
      </x:c>
      <x:c r="G202" s="18" t="n">
        <x:f>'Country Inputs'!P105</x:f>
        <x:v>0.55</x:v>
      </x:c>
      <x:c r="H202" s="18" t="n">
        <x:f>'Country Inputs'!S105</x:f>
        <x:v>0.23</x:v>
      </x:c>
      <x:c r="I202" s="12" t="n">
        <x:f>IF(COUNT('Country Inputs'!F105,'Country Inputs'!M105,'Country Inputs'!P105,'Country Inputs'!S105)&lt;4,"Missing input",E202*F202*G202*H202)</x:f>
        <x:v>24348.973</x:v>
      </x:c>
      <x:c r="J202" s="12" t="n">
        <x:f>'Country Inputs'!U105</x:f>
        <x:v>80</x:v>
      </x:c>
      <x:c r="K202" s="12" t="n">
        <x:f>IF(ISNUMBER(I202),I202/J202,"Missing input")</x:f>
        <x:v>304.3621625</x:v>
      </x:c>
      <x:c r="L202" s="12" t="n">
        <x:f>Assumptions!C9</x:f>
        <x:v>7</x:v>
      </x:c>
      <x:c r="M202" s="12" t="n">
        <x:f>IF(ISNUMBER(K202),K202/L202,"Missing input")</x:f>
        <x:v>43.48030892857143</x:v>
      </x:c>
      <x:c r="N202" s="17" t="n">
        <x:f>Assumptions!C6</x:f>
        <x:v>12000</x:v>
      </x:c>
      <x:c r="O202" s="17" t="n">
        <x:f>Assumptions!C7</x:f>
        <x:v>2400</x:v>
      </x:c>
      <x:c r="P202" s="17" t="n">
        <x:f>Assumptions!C8</x:f>
        <x:v>48</x:v>
      </x:c>
      <x:c r="Q202" s="12" t="n">
        <x:f>IF(COUNT(Assumptions!C6:C8)&lt;3,"Missing price input",IF(ISNUMBER(M202),M202*N202+K202*O202+I202*P202,"Missing input"))</x:f>
        <x:v>2420983.601142857</x:v>
      </x:c>
      <x:c r="R202" s="15" t="n">
        <x:f>0</x:f>
        <x:v>0</x:v>
      </x:c>
      <x:c r="S202" s="15" t="n">
        <x:f>0</x:f>
        <x:v>0</x:v>
      </x:c>
      <x:c r="T202" s="15" t="n">
        <x:f>0</x:f>
        <x:v>0</x:v>
      </x:c>
      <x:c r="U202" s="15" t="n">
        <x:f>Assumptions!C10</x:f>
        <x:v>0.5</x:v>
      </x:c>
      <x:c r="V202" s="16" t="n">
        <x:f>IF(ISNUMBER(Q202),Q202*R202*S202*T202*U202,"Missing input")</x:f>
        <x:v>0</x:v>
      </x:c>
      <x:c r="W202" s="2"/>
      <x:c r="X202" s="2"/>
    </x:row>
    <x:row r="203" ht="23" customHeight="1">
      <x:c r="A203" s="2" t="str">
        <x:v>POL</x:v>
      </x:c>
      <x:c r="B203" s="2" t="str">
        <x:v>Poland</x:v>
      </x:c>
      <x:c r="C203" s="2" t="str">
        <x:v>Europe</x:v>
      </x:c>
      <x:c r="D203" s="2" t="str">
        <x:v>High</x:v>
      </x:c>
      <x:c r="E203" s="17" t="n">
        <x:f>'Country Inputs'!F105</x:f>
        <x:v>192482</x:v>
      </x:c>
      <x:c r="F203" s="18" t="n">
        <x:f>'Country Inputs'!N105</x:f>
        <x:v>1</x:v>
      </x:c>
      <x:c r="G203" s="18" t="n">
        <x:f>'Country Inputs'!Q105</x:f>
        <x:v>0.7</x:v>
      </x:c>
      <x:c r="H203" s="18" t="n">
        <x:f>'Country Inputs'!T105</x:f>
        <x:v>0.36</x:v>
      </x:c>
      <x:c r="I203" s="12" t="n">
        <x:f>IF(COUNT('Country Inputs'!F105,'Country Inputs'!N105,'Country Inputs'!Q105,'Country Inputs'!T105)&lt;4,"Missing input",E203*F203*G203*H203)</x:f>
        <x:v>48505.46399999999</x:v>
      </x:c>
      <x:c r="J203" s="12" t="n">
        <x:f>'Country Inputs'!U105</x:f>
        <x:v>80</x:v>
      </x:c>
      <x:c r="K203" s="12" t="n">
        <x:f>IF(ISNUMBER(I203),I203/J203,"Missing input")</x:f>
        <x:v>606.3182999999999</x:v>
      </x:c>
      <x:c r="L203" s="12" t="n">
        <x:f>Assumptions!D9</x:f>
        <x:v>7</x:v>
      </x:c>
      <x:c r="M203" s="12" t="n">
        <x:f>IF(ISNUMBER(K203),K203/L203,"Missing input")</x:f>
        <x:v>86.61689999999999</x:v>
      </x:c>
      <x:c r="N203" s="17" t="n">
        <x:f>Assumptions!D6</x:f>
        <x:v>18000</x:v>
      </x:c>
      <x:c r="O203" s="17" t="n">
        <x:f>Assumptions!D7</x:f>
        <x:v>3600</x:v>
      </x:c>
      <x:c r="P203" s="17" t="n">
        <x:f>Assumptions!D8</x:f>
        <x:v>72</x:v>
      </x:c>
      <x:c r="Q203" s="12" t="n">
        <x:f>IF(COUNT(Assumptions!D6:D8)&lt;3,"Missing price input",IF(ISNUMBER(M203),M203*N203+K203*O203+I203*P203,"Missing input"))</x:f>
        <x:v>7234243.487999999</x:v>
      </x:c>
      <x:c r="R203" s="15" t="n">
        <x:f>0</x:f>
        <x:v>0</x:v>
      </x:c>
      <x:c r="S203" s="15" t="n">
        <x:f>0</x:f>
        <x:v>0</x:v>
      </x:c>
      <x:c r="T203" s="15" t="n">
        <x:f>0</x:f>
        <x:v>0</x:v>
      </x:c>
      <x:c r="U203" s="15" t="n">
        <x:f>Assumptions!D10</x:f>
        <x:v>0.5</x:v>
      </x:c>
      <x:c r="V203" s="16" t="n">
        <x:f>IF(ISNUMBER(Q203),Q203*R203*S203*T203*U203,"Missing input")</x:f>
        <x:v>0</x:v>
      </x:c>
      <x:c r="W203" s="2"/>
      <x:c r="X203" s="2"/>
    </x:row>
    <x:row r="204" ht="23" customHeight="1">
      <x:c r="A204" s="2" t="str">
        <x:v>PRT</x:v>
      </x:c>
      <x:c r="B204" s="2" t="str">
        <x:v>Portugal</x:v>
      </x:c>
      <x:c r="C204" s="2" t="str">
        <x:v>Europe</x:v>
      </x:c>
      <x:c r="D204" s="2" t="str">
        <x:v>Low</x:v>
      </x:c>
      <x:c r="E204" s="17" t="n">
        <x:f>'Country Inputs'!F106</x:f>
        <x:v>164874</x:v>
      </x:c>
      <x:c r="F204" s="18" t="n">
        <x:f>'Country Inputs'!L106</x:f>
        <x:v>1</x:v>
      </x:c>
      <x:c r="G204" s="18" t="n">
        <x:f>'Country Inputs'!O106</x:f>
        <x:v>0.4</x:v>
      </x:c>
      <x:c r="H204" s="18" t="n">
        <x:f>'Country Inputs'!R106</x:f>
        <x:v>0.19999999999999998</x:v>
      </x:c>
      <x:c r="I204" s="12" t="n">
        <x:f>IF(COUNT('Country Inputs'!F106,'Country Inputs'!L106,'Country Inputs'!O106,'Country Inputs'!R106)&lt;4,"Missing input",E204*F204*G204*H204)</x:f>
        <x:v>13189.92</x:v>
      </x:c>
      <x:c r="J204" s="12" t="n">
        <x:f>'Country Inputs'!U106</x:f>
        <x:v>80</x:v>
      </x:c>
      <x:c r="K204" s="12" t="n">
        <x:f>IF(ISNUMBER(I204),I204/J204,"Missing input")</x:f>
        <x:v>164.874</x:v>
      </x:c>
      <x:c r="L204" s="12" t="n">
        <x:f>Assumptions!B9</x:f>
        <x:v>7</x:v>
      </x:c>
      <x:c r="M204" s="12" t="n">
        <x:f>IF(ISNUMBER(K204),K204/L204,"Missing input")</x:f>
        <x:v>23.553428571428572</x:v>
      </x:c>
      <x:c r="N204" s="17" t="n">
        <x:f>Assumptions!B6</x:f>
        <x:v>6000</x:v>
      </x:c>
      <x:c r="O204" s="17" t="n">
        <x:f>Assumptions!B7</x:f>
        <x:v>1200</x:v>
      </x:c>
      <x:c r="P204" s="17" t="n">
        <x:f>Assumptions!B8</x:f>
        <x:v>24</x:v>
      </x:c>
      <x:c r="Q204" s="12" t="n">
        <x:f>IF(COUNT(Assumptions!B6:B8)&lt;3,"Missing price input",IF(ISNUMBER(M204),M204*N204+K204*O204+I204*P204,"Missing input"))</x:f>
        <x:v>655727.4514285715</x:v>
      </x:c>
      <x:c r="R204" s="15" t="n">
        <x:f>0</x:f>
        <x:v>0</x:v>
      </x:c>
      <x:c r="S204" s="15" t="n">
        <x:f>0</x:f>
        <x:v>0</x:v>
      </x:c>
      <x:c r="T204" s="15" t="n">
        <x:f>0</x:f>
        <x:v>0</x:v>
      </x:c>
      <x:c r="U204" s="15" t="n">
        <x:f>Assumptions!B10</x:f>
        <x:v>0.5</x:v>
      </x:c>
      <x:c r="V204" s="16" t="n">
        <x:f>IF(ISNUMBER(Q204),Q204*R204*S204*T204*U204,"Missing input")</x:f>
        <x:v>0</x:v>
      </x:c>
      <x:c r="W204" s="2"/>
      <x:c r="X204" s="2"/>
    </x:row>
    <x:row r="205" ht="23" customHeight="1">
      <x:c r="A205" s="2" t="str">
        <x:v>PRT</x:v>
      </x:c>
      <x:c r="B205" s="2" t="str">
        <x:v>Portugal</x:v>
      </x:c>
      <x:c r="C205" s="2" t="str">
        <x:v>Europe</x:v>
      </x:c>
      <x:c r="D205" s="2" t="str">
        <x:v>Base</x:v>
      </x:c>
      <x:c r="E205" s="17" t="n">
        <x:f>'Country Inputs'!F106</x:f>
        <x:v>164874</x:v>
      </x:c>
      <x:c r="F205" s="18" t="n">
        <x:f>'Country Inputs'!M106</x:f>
        <x:v>1</x:v>
      </x:c>
      <x:c r="G205" s="18" t="n">
        <x:f>'Country Inputs'!P106</x:f>
        <x:v>0.55</x:v>
      </x:c>
      <x:c r="H205" s="18" t="n">
        <x:f>'Country Inputs'!S106</x:f>
        <x:v>0.2909090909090909</x:v>
      </x:c>
      <x:c r="I205" s="12" t="n">
        <x:f>IF(COUNT('Country Inputs'!F106,'Country Inputs'!M106,'Country Inputs'!P106,'Country Inputs'!S106)&lt;4,"Missing input",E205*F205*G205*H205)</x:f>
        <x:v>26379.840000000004</x:v>
      </x:c>
      <x:c r="J205" s="12" t="n">
        <x:f>'Country Inputs'!U106</x:f>
        <x:v>80</x:v>
      </x:c>
      <x:c r="K205" s="12" t="n">
        <x:f>IF(ISNUMBER(I205),I205/J205,"Missing input")</x:f>
        <x:v>329.74800000000005</x:v>
      </x:c>
      <x:c r="L205" s="12" t="n">
        <x:f>Assumptions!C9</x:f>
        <x:v>7</x:v>
      </x:c>
      <x:c r="M205" s="12" t="n">
        <x:f>IF(ISNUMBER(K205),K205/L205,"Missing input")</x:f>
        <x:v>47.10685714285715</x:v>
      </x:c>
      <x:c r="N205" s="17" t="n">
        <x:f>Assumptions!C6</x:f>
        <x:v>12000</x:v>
      </x:c>
      <x:c r="O205" s="17" t="n">
        <x:f>Assumptions!C7</x:f>
        <x:v>2400</x:v>
      </x:c>
      <x:c r="P205" s="17" t="n">
        <x:f>Assumptions!C8</x:f>
        <x:v>48</x:v>
      </x:c>
      <x:c r="Q205" s="12" t="n">
        <x:f>IF(COUNT(Assumptions!C6:C8)&lt;3,"Missing price input",IF(ISNUMBER(M205),M205*N205+K205*O205+I205*P205,"Missing input"))</x:f>
        <x:v>2622909.805714286</x:v>
      </x:c>
      <x:c r="R205" s="15" t="n">
        <x:f>0</x:f>
        <x:v>0</x:v>
      </x:c>
      <x:c r="S205" s="15" t="n">
        <x:f>0</x:f>
        <x:v>0</x:v>
      </x:c>
      <x:c r="T205" s="15" t="n">
        <x:f>0</x:f>
        <x:v>0</x:v>
      </x:c>
      <x:c r="U205" s="15" t="n">
        <x:f>Assumptions!C10</x:f>
        <x:v>0.5</x:v>
      </x:c>
      <x:c r="V205" s="16" t="n">
        <x:f>IF(ISNUMBER(Q205),Q205*R205*S205*T205*U205,"Missing input")</x:f>
        <x:v>0</x:v>
      </x:c>
      <x:c r="W205" s="2"/>
      <x:c r="X205" s="2"/>
    </x:row>
    <x:row r="206" ht="23" customHeight="1">
      <x:c r="A206" s="2" t="str">
        <x:v>PRT</x:v>
      </x:c>
      <x:c r="B206" s="2" t="str">
        <x:v>Portugal</x:v>
      </x:c>
      <x:c r="C206" s="2" t="str">
        <x:v>Europe</x:v>
      </x:c>
      <x:c r="D206" s="2" t="str">
        <x:v>High</x:v>
      </x:c>
      <x:c r="E206" s="17" t="n">
        <x:f>'Country Inputs'!F106</x:f>
        <x:v>164874</x:v>
      </x:c>
      <x:c r="F206" s="18" t="n">
        <x:f>'Country Inputs'!N106</x:f>
        <x:v>1</x:v>
      </x:c>
      <x:c r="G206" s="18" t="n">
        <x:f>'Country Inputs'!Q106</x:f>
        <x:v>0.7</x:v>
      </x:c>
      <x:c r="H206" s="18" t="n">
        <x:f>'Country Inputs'!T106</x:f>
        <x:v>0.4000000000000001</x:v>
      </x:c>
      <x:c r="I206" s="12" t="n">
        <x:f>IF(COUNT('Country Inputs'!F106,'Country Inputs'!N106,'Country Inputs'!Q106,'Country Inputs'!T106)&lt;4,"Missing input",E206*F206*G206*H206)</x:f>
        <x:v>46164.72</x:v>
      </x:c>
      <x:c r="J206" s="12" t="n">
        <x:f>'Country Inputs'!U106</x:f>
        <x:v>80</x:v>
      </x:c>
      <x:c r="K206" s="12" t="n">
        <x:f>IF(ISNUMBER(I206),I206/J206,"Missing input")</x:f>
        <x:v>577.059</x:v>
      </x:c>
      <x:c r="L206" s="12" t="n">
        <x:f>Assumptions!D9</x:f>
        <x:v>7</x:v>
      </x:c>
      <x:c r="M206" s="12" t="n">
        <x:f>IF(ISNUMBER(K206),K206/L206,"Missing input")</x:f>
        <x:v>82.437</x:v>
      </x:c>
      <x:c r="N206" s="17" t="n">
        <x:f>Assumptions!D6</x:f>
        <x:v>18000</x:v>
      </x:c>
      <x:c r="O206" s="17" t="n">
        <x:f>Assumptions!D7</x:f>
        <x:v>3600</x:v>
      </x:c>
      <x:c r="P206" s="17" t="n">
        <x:f>Assumptions!D8</x:f>
        <x:v>72</x:v>
      </x:c>
      <x:c r="Q206" s="12" t="n">
        <x:f>IF(COUNT(Assumptions!D6:D8)&lt;3,"Missing price input",IF(ISNUMBER(M206),M206*N206+K206*O206+I206*P206,"Missing input"))</x:f>
        <x:v>6885138.24</x:v>
      </x:c>
      <x:c r="R206" s="15" t="n">
        <x:f>0</x:f>
        <x:v>0</x:v>
      </x:c>
      <x:c r="S206" s="15" t="n">
        <x:f>0</x:f>
        <x:v>0</x:v>
      </x:c>
      <x:c r="T206" s="15" t="n">
        <x:f>0</x:f>
        <x:v>0</x:v>
      </x:c>
      <x:c r="U206" s="15" t="n">
        <x:f>Assumptions!D10</x:f>
        <x:v>0.5</x:v>
      </x:c>
      <x:c r="V206" s="16" t="n">
        <x:f>IF(ISNUMBER(Q206),Q206*R206*S206*T206*U206,"Missing input")</x:f>
        <x:v>0</x:v>
      </x:c>
      <x:c r="W206" s="2"/>
      <x:c r="X206" s="2"/>
    </x:row>
    <x:row r="207" ht="23" customHeight="1">
      <x:c r="A207" s="2" t="str">
        <x:v>MDA</x:v>
      </x:c>
      <x:c r="B207" s="2" t="str">
        <x:v>Republic of Moldova</x:v>
      </x:c>
      <x:c r="C207" s="2" t="str">
        <x:v>Europe</x:v>
      </x:c>
      <x:c r="D207" s="2" t="str">
        <x:v>Low</x:v>
      </x:c>
      <x:c r="E207" s="17" t="n">
        <x:f>'Country Inputs'!F107</x:f>
        <x:v>4106</x:v>
      </x:c>
      <x:c r="F207" s="18" t="n">
        <x:f>'Country Inputs'!L107</x:f>
        <x:v>1</x:v>
      </x:c>
      <x:c r="G207" s="18" t="n">
        <x:f>'Country Inputs'!O107</x:f>
        <x:v>0.4</x:v>
      </x:c>
      <x:c r="H207" s="18" t="n">
        <x:f>'Country Inputs'!R107</x:f>
        <x:v>0.12</x:v>
      </x:c>
      <x:c r="I207" s="12" t="n">
        <x:f>IF(COUNT('Country Inputs'!F107,'Country Inputs'!L107,'Country Inputs'!O107,'Country Inputs'!R107)&lt;4,"Missing input",E207*F207*G207*H207)</x:f>
        <x:v>197.088</x:v>
      </x:c>
      <x:c r="J207" s="12" t="n">
        <x:f>'Country Inputs'!U107</x:f>
        <x:v>80</x:v>
      </x:c>
      <x:c r="K207" s="12" t="n">
        <x:f>IF(ISNUMBER(I207),I207/J207,"Missing input")</x:f>
        <x:v>2.4636</x:v>
      </x:c>
      <x:c r="L207" s="12" t="n">
        <x:f>Assumptions!B9</x:f>
        <x:v>7</x:v>
      </x:c>
      <x:c r="M207" s="12" t="n">
        <x:f>IF(ISNUMBER(K207),K207/L207,"Missing input")</x:f>
        <x:v>0.35194285714285717</x:v>
      </x:c>
      <x:c r="N207" s="17" t="n">
        <x:f>Assumptions!B6</x:f>
        <x:v>6000</x:v>
      </x:c>
      <x:c r="O207" s="17" t="n">
        <x:f>Assumptions!B7</x:f>
        <x:v>1200</x:v>
      </x:c>
      <x:c r="P207" s="17" t="n">
        <x:f>Assumptions!B8</x:f>
        <x:v>24</x:v>
      </x:c>
      <x:c r="Q207" s="12" t="n">
        <x:f>IF(COUNT(Assumptions!B6:B8)&lt;3,"Missing price input",IF(ISNUMBER(M207),M207*N207+K207*O207+I207*P207,"Missing input"))</x:f>
        <x:v>9798.089142857143</x:v>
      </x:c>
      <x:c r="R207" s="15" t="n">
        <x:f>0</x:f>
        <x:v>0</x:v>
      </x:c>
      <x:c r="S207" s="15" t="n">
        <x:f>0</x:f>
        <x:v>0</x:v>
      </x:c>
      <x:c r="T207" s="15" t="n">
        <x:f>0</x:f>
        <x:v>0</x:v>
      </x:c>
      <x:c r="U207" s="15" t="n">
        <x:f>Assumptions!B10</x:f>
        <x:v>0.5</x:v>
      </x:c>
      <x:c r="V207" s="16" t="n">
        <x:f>IF(ISNUMBER(Q207),Q207*R207*S207*T207*U207,"Missing input")</x:f>
        <x:v>0</x:v>
      </x:c>
      <x:c r="W207" s="2"/>
      <x:c r="X207" s="2"/>
    </x:row>
    <x:row r="208" ht="23" customHeight="1">
      <x:c r="A208" s="2" t="str">
        <x:v>MDA</x:v>
      </x:c>
      <x:c r="B208" s="2" t="str">
        <x:v>Republic of Moldova</x:v>
      </x:c>
      <x:c r="C208" s="2" t="str">
        <x:v>Europe</x:v>
      </x:c>
      <x:c r="D208" s="2" t="str">
        <x:v>Base</x:v>
      </x:c>
      <x:c r="E208" s="17" t="n">
        <x:f>'Country Inputs'!F107</x:f>
        <x:v>4106</x:v>
      </x:c>
      <x:c r="F208" s="18" t="n">
        <x:f>'Country Inputs'!M107</x:f>
        <x:v>1</x:v>
      </x:c>
      <x:c r="G208" s="18" t="n">
        <x:f>'Country Inputs'!P107</x:f>
        <x:v>0.55</x:v>
      </x:c>
      <x:c r="H208" s="18" t="n">
        <x:f>'Country Inputs'!S107</x:f>
        <x:v>0.23</x:v>
      </x:c>
      <x:c r="I208" s="12" t="n">
        <x:f>IF(COUNT('Country Inputs'!F107,'Country Inputs'!M107,'Country Inputs'!P107,'Country Inputs'!S107)&lt;4,"Missing input",E208*F208*G208*H208)</x:f>
        <x:v>519.4090000000001</x:v>
      </x:c>
      <x:c r="J208" s="12" t="n">
        <x:f>'Country Inputs'!U107</x:f>
        <x:v>80</x:v>
      </x:c>
      <x:c r="K208" s="12" t="n">
        <x:f>IF(ISNUMBER(I208),I208/J208,"Missing input")</x:f>
        <x:v>6.492612500000002</x:v>
      </x:c>
      <x:c r="L208" s="12" t="n">
        <x:f>Assumptions!C9</x:f>
        <x:v>7</x:v>
      </x:c>
      <x:c r="M208" s="12" t="n">
        <x:f>IF(ISNUMBER(K208),K208/L208,"Missing input")</x:f>
        <x:v>0.9275160714285716</x:v>
      </x:c>
      <x:c r="N208" s="17" t="n">
        <x:f>Assumptions!C6</x:f>
        <x:v>12000</x:v>
      </x:c>
      <x:c r="O208" s="17" t="n">
        <x:f>Assumptions!C7</x:f>
        <x:v>2400</x:v>
      </x:c>
      <x:c r="P208" s="17" t="n">
        <x:f>Assumptions!C8</x:f>
        <x:v>48</x:v>
      </x:c>
      <x:c r="Q208" s="12" t="n">
        <x:f>IF(COUNT(Assumptions!C6:C8)&lt;3,"Missing price input",IF(ISNUMBER(M208),M208*N208+K208*O208+I208*P208,"Missing input"))</x:f>
        <x:v>51644.09485714287</x:v>
      </x:c>
      <x:c r="R208" s="15" t="n">
        <x:f>0</x:f>
        <x:v>0</x:v>
      </x:c>
      <x:c r="S208" s="15" t="n">
        <x:f>0</x:f>
        <x:v>0</x:v>
      </x:c>
      <x:c r="T208" s="15" t="n">
        <x:f>0</x:f>
        <x:v>0</x:v>
      </x:c>
      <x:c r="U208" s="15" t="n">
        <x:f>Assumptions!C10</x:f>
        <x:v>0.5</x:v>
      </x:c>
      <x:c r="V208" s="16" t="n">
        <x:f>IF(ISNUMBER(Q208),Q208*R208*S208*T208*U208,"Missing input")</x:f>
        <x:v>0</x:v>
      </x:c>
      <x:c r="W208" s="2"/>
      <x:c r="X208" s="2"/>
    </x:row>
    <x:row r="209" ht="23" customHeight="1">
      <x:c r="A209" s="2" t="str">
        <x:v>MDA</x:v>
      </x:c>
      <x:c r="B209" s="2" t="str">
        <x:v>Republic of Moldova</x:v>
      </x:c>
      <x:c r="C209" s="2" t="str">
        <x:v>Europe</x:v>
      </x:c>
      <x:c r="D209" s="2" t="str">
        <x:v>High</x:v>
      </x:c>
      <x:c r="E209" s="17" t="n">
        <x:f>'Country Inputs'!F107</x:f>
        <x:v>4106</x:v>
      </x:c>
      <x:c r="F209" s="18" t="n">
        <x:f>'Country Inputs'!N107</x:f>
        <x:v>1</x:v>
      </x:c>
      <x:c r="G209" s="18" t="n">
        <x:f>'Country Inputs'!Q107</x:f>
        <x:v>0.7</x:v>
      </x:c>
      <x:c r="H209" s="18" t="n">
        <x:f>'Country Inputs'!T107</x:f>
        <x:v>0.36</x:v>
      </x:c>
      <x:c r="I209" s="12" t="n">
        <x:f>IF(COUNT('Country Inputs'!F107,'Country Inputs'!N107,'Country Inputs'!Q107,'Country Inputs'!T107)&lt;4,"Missing input",E209*F209*G209*H209)</x:f>
        <x:v>1034.712</x:v>
      </x:c>
      <x:c r="J209" s="12" t="n">
        <x:f>'Country Inputs'!U107</x:f>
        <x:v>80</x:v>
      </x:c>
      <x:c r="K209" s="12" t="n">
        <x:f>IF(ISNUMBER(I209),I209/J209,"Missing input")</x:f>
        <x:v>12.9339</x:v>
      </x:c>
      <x:c r="L209" s="12" t="n">
        <x:f>Assumptions!D9</x:f>
        <x:v>7</x:v>
      </x:c>
      <x:c r="M209" s="12" t="n">
        <x:f>IF(ISNUMBER(K209),K209/L209,"Missing input")</x:f>
        <x:v>1.8477</x:v>
      </x:c>
      <x:c r="N209" s="17" t="n">
        <x:f>Assumptions!D6</x:f>
        <x:v>18000</x:v>
      </x:c>
      <x:c r="O209" s="17" t="n">
        <x:f>Assumptions!D7</x:f>
        <x:v>3600</x:v>
      </x:c>
      <x:c r="P209" s="17" t="n">
        <x:f>Assumptions!D8</x:f>
        <x:v>72</x:v>
      </x:c>
      <x:c r="Q209" s="12" t="n">
        <x:f>IF(COUNT(Assumptions!D6:D8)&lt;3,"Missing price input",IF(ISNUMBER(M209),M209*N209+K209*O209+I209*P209,"Missing input"))</x:f>
        <x:v>154319.90399999998</x:v>
      </x:c>
      <x:c r="R209" s="15" t="n">
        <x:f>0</x:f>
        <x:v>0</x:v>
      </x:c>
      <x:c r="S209" s="15" t="n">
        <x:f>0</x:f>
        <x:v>0</x:v>
      </x:c>
      <x:c r="T209" s="15" t="n">
        <x:f>0</x:f>
        <x:v>0</x:v>
      </x:c>
      <x:c r="U209" s="15" t="n">
        <x:f>Assumptions!D10</x:f>
        <x:v>0.5</x:v>
      </x:c>
      <x:c r="V209" s="16" t="n">
        <x:f>IF(ISNUMBER(Q209),Q209*R209*S209*T209*U209,"Missing input")</x:f>
        <x:v>0</x:v>
      </x:c>
      <x:c r="W209" s="2"/>
      <x:c r="X209" s="2"/>
    </x:row>
    <x:row r="210" ht="23" customHeight="1">
      <x:c r="A210" s="2" t="str">
        <x:v>ROU</x:v>
      </x:c>
      <x:c r="B210" s="2" t="str">
        <x:v>Romania</x:v>
      </x:c>
      <x:c r="C210" s="2" t="str">
        <x:v>Europe</x:v>
      </x:c>
      <x:c r="D210" s="2" t="str">
        <x:v>Low</x:v>
      </x:c>
      <x:c r="E210" s="17" t="n">
        <x:f>'Country Inputs'!F108</x:f>
        <x:v>152411</x:v>
      </x:c>
      <x:c r="F210" s="18" t="n">
        <x:f>'Country Inputs'!L108</x:f>
        <x:v>1</x:v>
      </x:c>
      <x:c r="G210" s="18" t="n">
        <x:f>'Country Inputs'!O108</x:f>
        <x:v>0.4</x:v>
      </x:c>
      <x:c r="H210" s="18" t="n">
        <x:f>'Country Inputs'!R108</x:f>
        <x:v>0.12</x:v>
      </x:c>
      <x:c r="I210" s="12" t="n">
        <x:f>IF(COUNT('Country Inputs'!F108,'Country Inputs'!L108,'Country Inputs'!O108,'Country Inputs'!R108)&lt;4,"Missing input",E210*F210*G210*H210)</x:f>
        <x:v>7315.728</x:v>
      </x:c>
      <x:c r="J210" s="12" t="n">
        <x:f>'Country Inputs'!U108</x:f>
        <x:v>80</x:v>
      </x:c>
      <x:c r="K210" s="12" t="n">
        <x:f>IF(ISNUMBER(I210),I210/J210,"Missing input")</x:f>
        <x:v>91.4466</x:v>
      </x:c>
      <x:c r="L210" s="12" t="n">
        <x:f>Assumptions!B9</x:f>
        <x:v>7</x:v>
      </x:c>
      <x:c r="M210" s="12" t="n">
        <x:f>IF(ISNUMBER(K210),K210/L210,"Missing input")</x:f>
        <x:v>13.0638</x:v>
      </x:c>
      <x:c r="N210" s="17" t="n">
        <x:f>Assumptions!B6</x:f>
        <x:v>6000</x:v>
      </x:c>
      <x:c r="O210" s="17" t="n">
        <x:f>Assumptions!B7</x:f>
        <x:v>1200</x:v>
      </x:c>
      <x:c r="P210" s="17" t="n">
        <x:f>Assumptions!B8</x:f>
        <x:v>24</x:v>
      </x:c>
      <x:c r="Q210" s="12" t="n">
        <x:f>IF(COUNT(Assumptions!B6:B8)&lt;3,"Missing price input",IF(ISNUMBER(M210),M210*N210+K210*O210+I210*P210,"Missing input"))</x:f>
        <x:v>363696.19200000004</x:v>
      </x:c>
      <x:c r="R210" s="15" t="n">
        <x:f>0</x:f>
        <x:v>0</x:v>
      </x:c>
      <x:c r="S210" s="15" t="n">
        <x:f>0</x:f>
        <x:v>0</x:v>
      </x:c>
      <x:c r="T210" s="15" t="n">
        <x:f>0</x:f>
        <x:v>0</x:v>
      </x:c>
      <x:c r="U210" s="15" t="n">
        <x:f>Assumptions!B10</x:f>
        <x:v>0.5</x:v>
      </x:c>
      <x:c r="V210" s="16" t="n">
        <x:f>IF(ISNUMBER(Q210),Q210*R210*S210*T210*U210,"Missing input")</x:f>
        <x:v>0</x:v>
      </x:c>
      <x:c r="W210" s="2"/>
      <x:c r="X210" s="2"/>
    </x:row>
    <x:row r="211" ht="23" customHeight="1">
      <x:c r="A211" s="2" t="str">
        <x:v>ROU</x:v>
      </x:c>
      <x:c r="B211" s="2" t="str">
        <x:v>Romania</x:v>
      </x:c>
      <x:c r="C211" s="2" t="str">
        <x:v>Europe</x:v>
      </x:c>
      <x:c r="D211" s="2" t="str">
        <x:v>Base</x:v>
      </x:c>
      <x:c r="E211" s="17" t="n">
        <x:f>'Country Inputs'!F108</x:f>
        <x:v>152411</x:v>
      </x:c>
      <x:c r="F211" s="18" t="n">
        <x:f>'Country Inputs'!M108</x:f>
        <x:v>1</x:v>
      </x:c>
      <x:c r="G211" s="18" t="n">
        <x:f>'Country Inputs'!P108</x:f>
        <x:v>0.55</x:v>
      </x:c>
      <x:c r="H211" s="18" t="n">
        <x:f>'Country Inputs'!S108</x:f>
        <x:v>0.23</x:v>
      </x:c>
      <x:c r="I211" s="12" t="n">
        <x:f>IF(COUNT('Country Inputs'!F108,'Country Inputs'!M108,'Country Inputs'!P108,'Country Inputs'!S108)&lt;4,"Missing input",E211*F211*G211*H211)</x:f>
        <x:v>19279.9915</x:v>
      </x:c>
      <x:c r="J211" s="12" t="n">
        <x:f>'Country Inputs'!U108</x:f>
        <x:v>80</x:v>
      </x:c>
      <x:c r="K211" s="12" t="n">
        <x:f>IF(ISNUMBER(I211),I211/J211,"Missing input")</x:f>
        <x:v>240.99989375</x:v>
      </x:c>
      <x:c r="L211" s="12" t="n">
        <x:f>Assumptions!C9</x:f>
        <x:v>7</x:v>
      </x:c>
      <x:c r="M211" s="12" t="n">
        <x:f>IF(ISNUMBER(K211),K211/L211,"Missing input")</x:f>
        <x:v>34.42855625</x:v>
      </x:c>
      <x:c r="N211" s="17" t="n">
        <x:f>Assumptions!C6</x:f>
        <x:v>12000</x:v>
      </x:c>
      <x:c r="O211" s="17" t="n">
        <x:f>Assumptions!C7</x:f>
        <x:v>2400</x:v>
      </x:c>
      <x:c r="P211" s="17" t="n">
        <x:f>Assumptions!C8</x:f>
        <x:v>48</x:v>
      </x:c>
      <x:c r="Q211" s="12" t="n">
        <x:f>IF(COUNT(Assumptions!C6:C8)&lt;3,"Missing price input",IF(ISNUMBER(M211),M211*N211+K211*O211+I211*P211,"Missing input"))</x:f>
        <x:v>1916982.0119999999</x:v>
      </x:c>
      <x:c r="R211" s="15" t="n">
        <x:f>0</x:f>
        <x:v>0</x:v>
      </x:c>
      <x:c r="S211" s="15" t="n">
        <x:f>0</x:f>
        <x:v>0</x:v>
      </x:c>
      <x:c r="T211" s="15" t="n">
        <x:f>0</x:f>
        <x:v>0</x:v>
      </x:c>
      <x:c r="U211" s="15" t="n">
        <x:f>Assumptions!C10</x:f>
        <x:v>0.5</x:v>
      </x:c>
      <x:c r="V211" s="16" t="n">
        <x:f>IF(ISNUMBER(Q211),Q211*R211*S211*T211*U211,"Missing input")</x:f>
        <x:v>0</x:v>
      </x:c>
      <x:c r="W211" s="2"/>
      <x:c r="X211" s="2"/>
    </x:row>
    <x:row r="212" ht="23" customHeight="1">
      <x:c r="A212" s="2" t="str">
        <x:v>ROU</x:v>
      </x:c>
      <x:c r="B212" s="2" t="str">
        <x:v>Romania</x:v>
      </x:c>
      <x:c r="C212" s="2" t="str">
        <x:v>Europe</x:v>
      </x:c>
      <x:c r="D212" s="2" t="str">
        <x:v>High</x:v>
      </x:c>
      <x:c r="E212" s="17" t="n">
        <x:f>'Country Inputs'!F108</x:f>
        <x:v>152411</x:v>
      </x:c>
      <x:c r="F212" s="18" t="n">
        <x:f>'Country Inputs'!N108</x:f>
        <x:v>1</x:v>
      </x:c>
      <x:c r="G212" s="18" t="n">
        <x:f>'Country Inputs'!Q108</x:f>
        <x:v>0.7</x:v>
      </x:c>
      <x:c r="H212" s="18" t="n">
        <x:f>'Country Inputs'!T108</x:f>
        <x:v>0.36</x:v>
      </x:c>
      <x:c r="I212" s="12" t="n">
        <x:f>IF(COUNT('Country Inputs'!F108,'Country Inputs'!N108,'Country Inputs'!Q108,'Country Inputs'!T108)&lt;4,"Missing input",E212*F212*G212*H212)</x:f>
        <x:v>38407.572</x:v>
      </x:c>
      <x:c r="J212" s="12" t="n">
        <x:f>'Country Inputs'!U108</x:f>
        <x:v>80</x:v>
      </x:c>
      <x:c r="K212" s="12" t="n">
        <x:f>IF(ISNUMBER(I212),I212/J212,"Missing input")</x:f>
        <x:v>480.09465</x:v>
      </x:c>
      <x:c r="L212" s="12" t="n">
        <x:f>Assumptions!D9</x:f>
        <x:v>7</x:v>
      </x:c>
      <x:c r="M212" s="12" t="n">
        <x:f>IF(ISNUMBER(K212),K212/L212,"Missing input")</x:f>
        <x:v>68.58495</x:v>
      </x:c>
      <x:c r="N212" s="17" t="n">
        <x:f>Assumptions!D6</x:f>
        <x:v>18000</x:v>
      </x:c>
      <x:c r="O212" s="17" t="n">
        <x:f>Assumptions!D7</x:f>
        <x:v>3600</x:v>
      </x:c>
      <x:c r="P212" s="17" t="n">
        <x:f>Assumptions!D8</x:f>
        <x:v>72</x:v>
      </x:c>
      <x:c r="Q212" s="12" t="n">
        <x:f>IF(COUNT(Assumptions!D6:D8)&lt;3,"Missing price input",IF(ISNUMBER(M212),M212*N212+K212*O212+I212*P212,"Missing input"))</x:f>
        <x:v>5728215.024</x:v>
      </x:c>
      <x:c r="R212" s="15" t="n">
        <x:f>0</x:f>
        <x:v>0</x:v>
      </x:c>
      <x:c r="S212" s="15" t="n">
        <x:f>0</x:f>
        <x:v>0</x:v>
      </x:c>
      <x:c r="T212" s="15" t="n">
        <x:f>0</x:f>
        <x:v>0</x:v>
      </x:c>
      <x:c r="U212" s="15" t="n">
        <x:f>Assumptions!D10</x:f>
        <x:v>0.5</x:v>
      </x:c>
      <x:c r="V212" s="16" t="n">
        <x:f>IF(ISNUMBER(Q212),Q212*R212*S212*T212*U212,"Missing input")</x:f>
        <x:v>0</x:v>
      </x:c>
      <x:c r="W212" s="2"/>
      <x:c r="X212" s="2"/>
    </x:row>
    <x:row r="213" ht="23" customHeight="1">
      <x:c r="A213" s="2" t="str">
        <x:v>SMR</x:v>
      </x:c>
      <x:c r="B213" s="2" t="str">
        <x:v>San Marino</x:v>
      </x:c>
      <x:c r="C213" s="2" t="str">
        <x:v>Europe</x:v>
      </x:c>
      <x:c r="D213" s="2" t="str">
        <x:v>Low</x:v>
      </x:c>
      <x:c r="E213" s="17" t="n">
        <x:f>'Country Inputs'!F110</x:f>
        <x:v>666</x:v>
      </x:c>
      <x:c r="F213" s="18" t="n">
        <x:f>'Country Inputs'!L110</x:f>
        <x:v>1</x:v>
      </x:c>
      <x:c r="G213" s="18" t="n">
        <x:f>'Country Inputs'!O110</x:f>
        <x:v>0.4</x:v>
      </x:c>
      <x:c r="H213" s="18" t="n">
        <x:f>'Country Inputs'!R110</x:f>
        <x:v>0.12</x:v>
      </x:c>
      <x:c r="I213" s="12" t="n">
        <x:f>IF(COUNT('Country Inputs'!F110,'Country Inputs'!L110,'Country Inputs'!O110,'Country Inputs'!R110)&lt;4,"Missing input",E213*F213*G213*H213)</x:f>
        <x:v>31.968000000000004</x:v>
      </x:c>
      <x:c r="J213" s="12" t="n">
        <x:f>'Country Inputs'!U110</x:f>
        <x:v>80</x:v>
      </x:c>
      <x:c r="K213" s="12" t="n">
        <x:f>IF(ISNUMBER(I213),I213/J213,"Missing input")</x:f>
        <x:v>0.39960000000000007</x:v>
      </x:c>
      <x:c r="L213" s="12" t="n">
        <x:f>Assumptions!B9</x:f>
        <x:v>7</x:v>
      </x:c>
      <x:c r="M213" s="12" t="n">
        <x:f>IF(ISNUMBER(K213),K213/L213,"Missing input")</x:f>
        <x:v>0.057085714285714295</x:v>
      </x:c>
      <x:c r="N213" s="17" t="n">
        <x:f>Assumptions!B6</x:f>
        <x:v>6000</x:v>
      </x:c>
      <x:c r="O213" s="17" t="n">
        <x:f>Assumptions!B7</x:f>
        <x:v>1200</x:v>
      </x:c>
      <x:c r="P213" s="17" t="n">
        <x:f>Assumptions!B8</x:f>
        <x:v>24</x:v>
      </x:c>
      <x:c r="Q213" s="12" t="n">
        <x:f>IF(COUNT(Assumptions!B6:B8)&lt;3,"Missing price input",IF(ISNUMBER(M213),M213*N213+K213*O213+I213*P213,"Missing input"))</x:f>
        <x:v>1589.266285714286</x:v>
      </x:c>
      <x:c r="R213" s="15" t="n">
        <x:f>0</x:f>
        <x:v>0</x:v>
      </x:c>
      <x:c r="S213" s="15" t="n">
        <x:f>0</x:f>
        <x:v>0</x:v>
      </x:c>
      <x:c r="T213" s="15" t="n">
        <x:f>0</x:f>
        <x:v>0</x:v>
      </x:c>
      <x:c r="U213" s="15" t="n">
        <x:f>Assumptions!B10</x:f>
        <x:v>0.5</x:v>
      </x:c>
      <x:c r="V213" s="16" t="n">
        <x:f>IF(ISNUMBER(Q213),Q213*R213*S213*T213*U213,"Missing input")</x:f>
        <x:v>0</x:v>
      </x:c>
      <x:c r="W213" s="2"/>
      <x:c r="X213" s="2"/>
    </x:row>
    <x:row r="214" ht="23" customHeight="1">
      <x:c r="A214" s="2" t="str">
        <x:v>SMR</x:v>
      </x:c>
      <x:c r="B214" s="2" t="str">
        <x:v>San Marino</x:v>
      </x:c>
      <x:c r="C214" s="2" t="str">
        <x:v>Europe</x:v>
      </x:c>
      <x:c r="D214" s="2" t="str">
        <x:v>Base</x:v>
      </x:c>
      <x:c r="E214" s="17" t="n">
        <x:f>'Country Inputs'!F110</x:f>
        <x:v>666</x:v>
      </x:c>
      <x:c r="F214" s="18" t="n">
        <x:f>'Country Inputs'!M110</x:f>
        <x:v>1</x:v>
      </x:c>
      <x:c r="G214" s="18" t="n">
        <x:f>'Country Inputs'!P110</x:f>
        <x:v>0.55</x:v>
      </x:c>
      <x:c r="H214" s="18" t="n">
        <x:f>'Country Inputs'!S110</x:f>
        <x:v>0.23</x:v>
      </x:c>
      <x:c r="I214" s="12" t="n">
        <x:f>IF(COUNT('Country Inputs'!F110,'Country Inputs'!M110,'Country Inputs'!P110,'Country Inputs'!S110)&lt;4,"Missing input",E214*F214*G214*H214)</x:f>
        <x:v>84.24900000000001</x:v>
      </x:c>
      <x:c r="J214" s="12" t="n">
        <x:f>'Country Inputs'!U110</x:f>
        <x:v>80</x:v>
      </x:c>
      <x:c r="K214" s="12" t="n">
        <x:f>IF(ISNUMBER(I214),I214/J214,"Missing input")</x:f>
        <x:v>1.0531125000000001</x:v>
      </x:c>
      <x:c r="L214" s="12" t="n">
        <x:f>Assumptions!C9</x:f>
        <x:v>7</x:v>
      </x:c>
      <x:c r="M214" s="12" t="n">
        <x:f>IF(ISNUMBER(K214),K214/L214,"Missing input")</x:f>
        <x:v>0.15044464285714287</x:v>
      </x:c>
      <x:c r="N214" s="17" t="n">
        <x:f>Assumptions!C6</x:f>
        <x:v>12000</x:v>
      </x:c>
      <x:c r="O214" s="17" t="n">
        <x:f>Assumptions!C7</x:f>
        <x:v>2400</x:v>
      </x:c>
      <x:c r="P214" s="17" t="n">
        <x:f>Assumptions!C8</x:f>
        <x:v>48</x:v>
      </x:c>
      <x:c r="Q214" s="12" t="n">
        <x:f>IF(COUNT(Assumptions!C6:C8)&lt;3,"Missing price input",IF(ISNUMBER(M214),M214*N214+K214*O214+I214*P214,"Missing input"))</x:f>
        <x:v>8376.757714285715</x:v>
      </x:c>
      <x:c r="R214" s="15" t="n">
        <x:f>0</x:f>
        <x:v>0</x:v>
      </x:c>
      <x:c r="S214" s="15" t="n">
        <x:f>0</x:f>
        <x:v>0</x:v>
      </x:c>
      <x:c r="T214" s="15" t="n">
        <x:f>0</x:f>
        <x:v>0</x:v>
      </x:c>
      <x:c r="U214" s="15" t="n">
        <x:f>Assumptions!C10</x:f>
        <x:v>0.5</x:v>
      </x:c>
      <x:c r="V214" s="16" t="n">
        <x:f>IF(ISNUMBER(Q214),Q214*R214*S214*T214*U214,"Missing input")</x:f>
        <x:v>0</x:v>
      </x:c>
      <x:c r="W214" s="2"/>
      <x:c r="X214" s="2"/>
    </x:row>
    <x:row r="215" ht="23" customHeight="1">
      <x:c r="A215" s="2" t="str">
        <x:v>SMR</x:v>
      </x:c>
      <x:c r="B215" s="2" t="str">
        <x:v>San Marino</x:v>
      </x:c>
      <x:c r="C215" s="2" t="str">
        <x:v>Europe</x:v>
      </x:c>
      <x:c r="D215" s="2" t="str">
        <x:v>High</x:v>
      </x:c>
      <x:c r="E215" s="17" t="n">
        <x:f>'Country Inputs'!F110</x:f>
        <x:v>666</x:v>
      </x:c>
      <x:c r="F215" s="18" t="n">
        <x:f>'Country Inputs'!N110</x:f>
        <x:v>1</x:v>
      </x:c>
      <x:c r="G215" s="18" t="n">
        <x:f>'Country Inputs'!Q110</x:f>
        <x:v>0.7</x:v>
      </x:c>
      <x:c r="H215" s="18" t="n">
        <x:f>'Country Inputs'!T110</x:f>
        <x:v>0.36</x:v>
      </x:c>
      <x:c r="I215" s="12" t="n">
        <x:f>IF(COUNT('Country Inputs'!F110,'Country Inputs'!N110,'Country Inputs'!Q110,'Country Inputs'!T110)&lt;4,"Missing input",E215*F215*G215*H215)</x:f>
        <x:v>167.832</x:v>
      </x:c>
      <x:c r="J215" s="12" t="n">
        <x:f>'Country Inputs'!U110</x:f>
        <x:v>80</x:v>
      </x:c>
      <x:c r="K215" s="12" t="n">
        <x:f>IF(ISNUMBER(I215),I215/J215,"Missing input")</x:f>
        <x:v>2.0979</x:v>
      </x:c>
      <x:c r="L215" s="12" t="n">
        <x:f>Assumptions!D9</x:f>
        <x:v>7</x:v>
      </x:c>
      <x:c r="M215" s="12" t="n">
        <x:f>IF(ISNUMBER(K215),K215/L215,"Missing input")</x:f>
        <x:v>0.2997</x:v>
      </x:c>
      <x:c r="N215" s="17" t="n">
        <x:f>Assumptions!D6</x:f>
        <x:v>18000</x:v>
      </x:c>
      <x:c r="O215" s="17" t="n">
        <x:f>Assumptions!D7</x:f>
        <x:v>3600</x:v>
      </x:c>
      <x:c r="P215" s="17" t="n">
        <x:f>Assumptions!D8</x:f>
        <x:v>72</x:v>
      </x:c>
      <x:c r="Q215" s="12" t="n">
        <x:f>IF(COUNT(Assumptions!D6:D8)&lt;3,"Missing price input",IF(ISNUMBER(M215),M215*N215+K215*O215+I215*P215,"Missing input"))</x:f>
        <x:v>25030.944</x:v>
      </x:c>
      <x:c r="R215" s="15" t="n">
        <x:f>0</x:f>
        <x:v>0</x:v>
      </x:c>
      <x:c r="S215" s="15" t="n">
        <x:f>0</x:f>
        <x:v>0</x:v>
      </x:c>
      <x:c r="T215" s="15" t="n">
        <x:f>0</x:f>
        <x:v>0</x:v>
      </x:c>
      <x:c r="U215" s="15" t="n">
        <x:f>Assumptions!D10</x:f>
        <x:v>0.5</x:v>
      </x:c>
      <x:c r="V215" s="16" t="n">
        <x:f>IF(ISNUMBER(Q215),Q215*R215*S215*T215*U215,"Missing input")</x:f>
        <x:v>0</x:v>
      </x:c>
      <x:c r="W215" s="2"/>
      <x:c r="X215" s="2"/>
    </x:row>
    <x:row r="216" ht="23" customHeight="1">
      <x:c r="A216" s="2" t="str">
        <x:v>SRB</x:v>
      </x:c>
      <x:c r="B216" s="2" t="str">
        <x:v>Serbia</x:v>
      </x:c>
      <x:c r="C216" s="2" t="str">
        <x:v>Europe</x:v>
      </x:c>
      <x:c r="D216" s="2" t="str">
        <x:v>Low</x:v>
      </x:c>
      <x:c r="E216" s="17" t="n">
        <x:f>'Country Inputs'!F111</x:f>
        <x:v>21456</x:v>
      </x:c>
      <x:c r="F216" s="18" t="n">
        <x:f>'Country Inputs'!L111</x:f>
        <x:v>1</x:v>
      </x:c>
      <x:c r="G216" s="18" t="n">
        <x:f>'Country Inputs'!O111</x:f>
        <x:v>0.4</x:v>
      </x:c>
      <x:c r="H216" s="18" t="n">
        <x:f>'Country Inputs'!R111</x:f>
        <x:v>0.12</x:v>
      </x:c>
      <x:c r="I216" s="12" t="n">
        <x:f>IF(COUNT('Country Inputs'!F111,'Country Inputs'!L111,'Country Inputs'!O111,'Country Inputs'!R111)&lt;4,"Missing input",E216*F216*G216*H216)</x:f>
        <x:v>1029.888</x:v>
      </x:c>
      <x:c r="J216" s="12" t="n">
        <x:f>'Country Inputs'!U111</x:f>
        <x:v>80</x:v>
      </x:c>
      <x:c r="K216" s="12" t="n">
        <x:f>IF(ISNUMBER(I216),I216/J216,"Missing input")</x:f>
        <x:v>12.8736</x:v>
      </x:c>
      <x:c r="L216" s="12" t="n">
        <x:f>Assumptions!B9</x:f>
        <x:v>7</x:v>
      </x:c>
      <x:c r="M216" s="12" t="n">
        <x:f>IF(ISNUMBER(K216),K216/L216,"Missing input")</x:f>
        <x:v>1.8390857142857142</x:v>
      </x:c>
      <x:c r="N216" s="17" t="n">
        <x:f>Assumptions!B6</x:f>
        <x:v>6000</x:v>
      </x:c>
      <x:c r="O216" s="17" t="n">
        <x:f>Assumptions!B7</x:f>
        <x:v>1200</x:v>
      </x:c>
      <x:c r="P216" s="17" t="n">
        <x:f>Assumptions!B8</x:f>
        <x:v>24</x:v>
      </x:c>
      <x:c r="Q216" s="12" t="n">
        <x:f>IF(COUNT(Assumptions!B6:B8)&lt;3,"Missing price input",IF(ISNUMBER(M216),M216*N216+K216*O216+I216*P216,"Missing input"))</x:f>
        <x:v>51200.14628571428</x:v>
      </x:c>
      <x:c r="R216" s="15" t="n">
        <x:f>0</x:f>
        <x:v>0</x:v>
      </x:c>
      <x:c r="S216" s="15" t="n">
        <x:f>0</x:f>
        <x:v>0</x:v>
      </x:c>
      <x:c r="T216" s="15" t="n">
        <x:f>0</x:f>
        <x:v>0</x:v>
      </x:c>
      <x:c r="U216" s="15" t="n">
        <x:f>Assumptions!B10</x:f>
        <x:v>0.5</x:v>
      </x:c>
      <x:c r="V216" s="16" t="n">
        <x:f>IF(ISNUMBER(Q216),Q216*R216*S216*T216*U216,"Missing input")</x:f>
        <x:v>0</x:v>
      </x:c>
      <x:c r="W216" s="2"/>
      <x:c r="X216" s="2"/>
    </x:row>
    <x:row r="217" ht="23" customHeight="1">
      <x:c r="A217" s="2" t="str">
        <x:v>SRB</x:v>
      </x:c>
      <x:c r="B217" s="2" t="str">
        <x:v>Serbia</x:v>
      </x:c>
      <x:c r="C217" s="2" t="str">
        <x:v>Europe</x:v>
      </x:c>
      <x:c r="D217" s="2" t="str">
        <x:v>Base</x:v>
      </x:c>
      <x:c r="E217" s="17" t="n">
        <x:f>'Country Inputs'!F111</x:f>
        <x:v>21456</x:v>
      </x:c>
      <x:c r="F217" s="18" t="n">
        <x:f>'Country Inputs'!M111</x:f>
        <x:v>1</x:v>
      </x:c>
      <x:c r="G217" s="18" t="n">
        <x:f>'Country Inputs'!P111</x:f>
        <x:v>0.55</x:v>
      </x:c>
      <x:c r="H217" s="18" t="n">
        <x:f>'Country Inputs'!S111</x:f>
        <x:v>0.23</x:v>
      </x:c>
      <x:c r="I217" s="12" t="n">
        <x:f>IF(COUNT('Country Inputs'!F111,'Country Inputs'!M111,'Country Inputs'!P111,'Country Inputs'!S111)&lt;4,"Missing input",E217*F217*G217*H217)</x:f>
        <x:v>2714.184</x:v>
      </x:c>
      <x:c r="J217" s="12" t="n">
        <x:f>'Country Inputs'!U111</x:f>
        <x:v>80</x:v>
      </x:c>
      <x:c r="K217" s="12" t="n">
        <x:f>IF(ISNUMBER(I217),I217/J217,"Missing input")</x:f>
        <x:v>33.9273</x:v>
      </x:c>
      <x:c r="L217" s="12" t="n">
        <x:f>Assumptions!C9</x:f>
        <x:v>7</x:v>
      </x:c>
      <x:c r="M217" s="12" t="n">
        <x:f>IF(ISNUMBER(K217),K217/L217,"Missing input")</x:f>
        <x:v>4.846757142857143</x:v>
      </x:c>
      <x:c r="N217" s="17" t="n">
        <x:f>Assumptions!C6</x:f>
        <x:v>12000</x:v>
      </x:c>
      <x:c r="O217" s="17" t="n">
        <x:f>Assumptions!C7</x:f>
        <x:v>2400</x:v>
      </x:c>
      <x:c r="P217" s="17" t="n">
        <x:f>Assumptions!C8</x:f>
        <x:v>48</x:v>
      </x:c>
      <x:c r="Q217" s="12" t="n">
        <x:f>IF(COUNT(Assumptions!C6:C8)&lt;3,"Missing price input",IF(ISNUMBER(M217),M217*N217+K217*O217+I217*P217,"Missing input"))</x:f>
        <x:v>269867.43771428574</x:v>
      </x:c>
      <x:c r="R217" s="15" t="n">
        <x:f>0</x:f>
        <x:v>0</x:v>
      </x:c>
      <x:c r="S217" s="15" t="n">
        <x:f>0</x:f>
        <x:v>0</x:v>
      </x:c>
      <x:c r="T217" s="15" t="n">
        <x:f>0</x:f>
        <x:v>0</x:v>
      </x:c>
      <x:c r="U217" s="15" t="n">
        <x:f>Assumptions!C10</x:f>
        <x:v>0.5</x:v>
      </x:c>
      <x:c r="V217" s="16" t="n">
        <x:f>IF(ISNUMBER(Q217),Q217*R217*S217*T217*U217,"Missing input")</x:f>
        <x:v>0</x:v>
      </x:c>
      <x:c r="W217" s="2"/>
      <x:c r="X217" s="2"/>
    </x:row>
    <x:row r="218" ht="23" customHeight="1">
      <x:c r="A218" s="2" t="str">
        <x:v>SRB</x:v>
      </x:c>
      <x:c r="B218" s="2" t="str">
        <x:v>Serbia</x:v>
      </x:c>
      <x:c r="C218" s="2" t="str">
        <x:v>Europe</x:v>
      </x:c>
      <x:c r="D218" s="2" t="str">
        <x:v>High</x:v>
      </x:c>
      <x:c r="E218" s="17" t="n">
        <x:f>'Country Inputs'!F111</x:f>
        <x:v>21456</x:v>
      </x:c>
      <x:c r="F218" s="18" t="n">
        <x:f>'Country Inputs'!N111</x:f>
        <x:v>1</x:v>
      </x:c>
      <x:c r="G218" s="18" t="n">
        <x:f>'Country Inputs'!Q111</x:f>
        <x:v>0.7</x:v>
      </x:c>
      <x:c r="H218" s="18" t="n">
        <x:f>'Country Inputs'!T111</x:f>
        <x:v>0.36</x:v>
      </x:c>
      <x:c r="I218" s="12" t="n">
        <x:f>IF(COUNT('Country Inputs'!F111,'Country Inputs'!N111,'Country Inputs'!Q111,'Country Inputs'!T111)&lt;4,"Missing input",E218*F218*G218*H218)</x:f>
        <x:v>5406.911999999999</x:v>
      </x:c>
      <x:c r="J218" s="12" t="n">
        <x:f>'Country Inputs'!U111</x:f>
        <x:v>80</x:v>
      </x:c>
      <x:c r="K218" s="12" t="n">
        <x:f>IF(ISNUMBER(I218),I218/J218,"Missing input")</x:f>
        <x:v>67.5864</x:v>
      </x:c>
      <x:c r="L218" s="12" t="n">
        <x:f>Assumptions!D9</x:f>
        <x:v>7</x:v>
      </x:c>
      <x:c r="M218" s="12" t="n">
        <x:f>IF(ISNUMBER(K218),K218/L218,"Missing input")</x:f>
        <x:v>9.655199999999999</x:v>
      </x:c>
      <x:c r="N218" s="17" t="n">
        <x:f>Assumptions!D6</x:f>
        <x:v>18000</x:v>
      </x:c>
      <x:c r="O218" s="17" t="n">
        <x:f>Assumptions!D7</x:f>
        <x:v>3600</x:v>
      </x:c>
      <x:c r="P218" s="17" t="n">
        <x:f>Assumptions!D8</x:f>
        <x:v>72</x:v>
      </x:c>
      <x:c r="Q218" s="12" t="n">
        <x:f>IF(COUNT(Assumptions!D6:D8)&lt;3,"Missing price input",IF(ISNUMBER(M218),M218*N218+K218*O218+I218*P218,"Missing input"))</x:f>
        <x:v>806402.3039999999</x:v>
      </x:c>
      <x:c r="R218" s="15" t="n">
        <x:f>0</x:f>
        <x:v>0</x:v>
      </x:c>
      <x:c r="S218" s="15" t="n">
        <x:f>0</x:f>
        <x:v>0</x:v>
      </x:c>
      <x:c r="T218" s="15" t="n">
        <x:f>0</x:f>
        <x:v>0</x:v>
      </x:c>
      <x:c r="U218" s="15" t="n">
        <x:f>Assumptions!D10</x:f>
        <x:v>0.5</x:v>
      </x:c>
      <x:c r="V218" s="16" t="n">
        <x:f>IF(ISNUMBER(Q218),Q218*R218*S218*T218*U218,"Missing input")</x:f>
        <x:v>0</x:v>
      </x:c>
      <x:c r="W218" s="2"/>
      <x:c r="X218" s="2"/>
    </x:row>
    <x:row r="219" ht="23" customHeight="1">
      <x:c r="A219" s="2" t="str">
        <x:v>SVK</x:v>
      </x:c>
      <x:c r="B219" s="2" t="str">
        <x:v>Slovakia</x:v>
      </x:c>
      <x:c r="C219" s="2" t="str">
        <x:v>Europe</x:v>
      </x:c>
      <x:c r="D219" s="2" t="str">
        <x:v>Low</x:v>
      </x:c>
      <x:c r="E219" s="17" t="n">
        <x:f>'Country Inputs'!F112</x:f>
        <x:v>43238</x:v>
      </x:c>
      <x:c r="F219" s="18" t="n">
        <x:f>'Country Inputs'!L112</x:f>
        <x:v>1</x:v>
      </x:c>
      <x:c r="G219" s="18" t="n">
        <x:f>'Country Inputs'!O112</x:f>
        <x:v>0.4</x:v>
      </x:c>
      <x:c r="H219" s="18" t="n">
        <x:f>'Country Inputs'!R112</x:f>
        <x:v>0.12</x:v>
      </x:c>
      <x:c r="I219" s="12" t="n">
        <x:f>IF(COUNT('Country Inputs'!F112,'Country Inputs'!L112,'Country Inputs'!O112,'Country Inputs'!R112)&lt;4,"Missing input",E219*F219*G219*H219)</x:f>
        <x:v>2075.424</x:v>
      </x:c>
      <x:c r="J219" s="12" t="n">
        <x:f>'Country Inputs'!U112</x:f>
        <x:v>80</x:v>
      </x:c>
      <x:c r="K219" s="12" t="n">
        <x:f>IF(ISNUMBER(I219),I219/J219,"Missing input")</x:f>
        <x:v>25.9428</x:v>
      </x:c>
      <x:c r="L219" s="12" t="n">
        <x:f>Assumptions!B9</x:f>
        <x:v>7</x:v>
      </x:c>
      <x:c r="M219" s="12" t="n">
        <x:f>IF(ISNUMBER(K219),K219/L219,"Missing input")</x:f>
        <x:v>3.7061142857142855</x:v>
      </x:c>
      <x:c r="N219" s="17" t="n">
        <x:f>Assumptions!B6</x:f>
        <x:v>6000</x:v>
      </x:c>
      <x:c r="O219" s="17" t="n">
        <x:f>Assumptions!B7</x:f>
        <x:v>1200</x:v>
      </x:c>
      <x:c r="P219" s="17" t="n">
        <x:f>Assumptions!B8</x:f>
        <x:v>24</x:v>
      </x:c>
      <x:c r="Q219" s="12" t="n">
        <x:f>IF(COUNT(Assumptions!B6:B8)&lt;3,"Missing price input",IF(ISNUMBER(M219),M219*N219+K219*O219+I219*P219,"Missing input"))</x:f>
        <x:v>103178.2217142857</x:v>
      </x:c>
      <x:c r="R219" s="15" t="n">
        <x:f>0</x:f>
        <x:v>0</x:v>
      </x:c>
      <x:c r="S219" s="15" t="n">
        <x:f>0</x:f>
        <x:v>0</x:v>
      </x:c>
      <x:c r="T219" s="15" t="n">
        <x:f>0</x:f>
        <x:v>0</x:v>
      </x:c>
      <x:c r="U219" s="15" t="n">
        <x:f>Assumptions!B10</x:f>
        <x:v>0.5</x:v>
      </x:c>
      <x:c r="V219" s="16" t="n">
        <x:f>IF(ISNUMBER(Q219),Q219*R219*S219*T219*U219,"Missing input")</x:f>
        <x:v>0</x:v>
      </x:c>
      <x:c r="W219" s="2"/>
      <x:c r="X219" s="2"/>
    </x:row>
    <x:row r="220" ht="23" customHeight="1">
      <x:c r="A220" s="2" t="str">
        <x:v>SVK</x:v>
      </x:c>
      <x:c r="B220" s="2" t="str">
        <x:v>Slovakia</x:v>
      </x:c>
      <x:c r="C220" s="2" t="str">
        <x:v>Europe</x:v>
      </x:c>
      <x:c r="D220" s="2" t="str">
        <x:v>Base</x:v>
      </x:c>
      <x:c r="E220" s="17" t="n">
        <x:f>'Country Inputs'!F112</x:f>
        <x:v>43238</x:v>
      </x:c>
      <x:c r="F220" s="18" t="n">
        <x:f>'Country Inputs'!M112</x:f>
        <x:v>1</x:v>
      </x:c>
      <x:c r="G220" s="18" t="n">
        <x:f>'Country Inputs'!P112</x:f>
        <x:v>0.55</x:v>
      </x:c>
      <x:c r="H220" s="18" t="n">
        <x:f>'Country Inputs'!S112</x:f>
        <x:v>0.23</x:v>
      </x:c>
      <x:c r="I220" s="12" t="n">
        <x:f>IF(COUNT('Country Inputs'!F112,'Country Inputs'!M112,'Country Inputs'!P112,'Country Inputs'!S112)&lt;4,"Missing input",E220*F220*G220*H220)</x:f>
        <x:v>5469.607000000001</x:v>
      </x:c>
      <x:c r="J220" s="12" t="n">
        <x:f>'Country Inputs'!U112</x:f>
        <x:v>80</x:v>
      </x:c>
      <x:c r="K220" s="12" t="n">
        <x:f>IF(ISNUMBER(I220),I220/J220,"Missing input")</x:f>
        <x:v>68.37008750000001</x:v>
      </x:c>
      <x:c r="L220" s="12" t="n">
        <x:f>Assumptions!C9</x:f>
        <x:v>7</x:v>
      </x:c>
      <x:c r="M220" s="12" t="n">
        <x:f>IF(ISNUMBER(K220),K220/L220,"Missing input")</x:f>
        <x:v>9.767155357142858</x:v>
      </x:c>
      <x:c r="N220" s="17" t="n">
        <x:f>Assumptions!C6</x:f>
        <x:v>12000</x:v>
      </x:c>
      <x:c r="O220" s="17" t="n">
        <x:f>Assumptions!C7</x:f>
        <x:v>2400</x:v>
      </x:c>
      <x:c r="P220" s="17" t="n">
        <x:f>Assumptions!C8</x:f>
        <x:v>48</x:v>
      </x:c>
      <x:c r="Q220" s="12" t="n">
        <x:f>IF(COUNT(Assumptions!C6:C8)&lt;3,"Missing price input",IF(ISNUMBER(M220),M220*N220+K220*O220+I220*P220,"Missing input"))</x:f>
        <x:v>543835.2102857144</x:v>
      </x:c>
      <x:c r="R220" s="15" t="n">
        <x:f>0</x:f>
        <x:v>0</x:v>
      </x:c>
      <x:c r="S220" s="15" t="n">
        <x:f>0</x:f>
        <x:v>0</x:v>
      </x:c>
      <x:c r="T220" s="15" t="n">
        <x:f>0</x:f>
        <x:v>0</x:v>
      </x:c>
      <x:c r="U220" s="15" t="n">
        <x:f>Assumptions!C10</x:f>
        <x:v>0.5</x:v>
      </x:c>
      <x:c r="V220" s="16" t="n">
        <x:f>IF(ISNUMBER(Q220),Q220*R220*S220*T220*U220,"Missing input")</x:f>
        <x:v>0</x:v>
      </x:c>
      <x:c r="W220" s="2"/>
      <x:c r="X220" s="2"/>
    </x:row>
    <x:row r="221" ht="23" customHeight="1">
      <x:c r="A221" s="2" t="str">
        <x:v>SVK</x:v>
      </x:c>
      <x:c r="B221" s="2" t="str">
        <x:v>Slovakia</x:v>
      </x:c>
      <x:c r="C221" s="2" t="str">
        <x:v>Europe</x:v>
      </x:c>
      <x:c r="D221" s="2" t="str">
        <x:v>High</x:v>
      </x:c>
      <x:c r="E221" s="17" t="n">
        <x:f>'Country Inputs'!F112</x:f>
        <x:v>43238</x:v>
      </x:c>
      <x:c r="F221" s="18" t="n">
        <x:f>'Country Inputs'!N112</x:f>
        <x:v>1</x:v>
      </x:c>
      <x:c r="G221" s="18" t="n">
        <x:f>'Country Inputs'!Q112</x:f>
        <x:v>0.7</x:v>
      </x:c>
      <x:c r="H221" s="18" t="n">
        <x:f>'Country Inputs'!T112</x:f>
        <x:v>0.36</x:v>
      </x:c>
      <x:c r="I221" s="12" t="n">
        <x:f>IF(COUNT('Country Inputs'!F112,'Country Inputs'!N112,'Country Inputs'!Q112,'Country Inputs'!T112)&lt;4,"Missing input",E221*F221*G221*H221)</x:f>
        <x:v>10895.975999999999</x:v>
      </x:c>
      <x:c r="J221" s="12" t="n">
        <x:f>'Country Inputs'!U112</x:f>
        <x:v>80</x:v>
      </x:c>
      <x:c r="K221" s="12" t="n">
        <x:f>IF(ISNUMBER(I221),I221/J221,"Missing input")</x:f>
        <x:v>136.19969999999998</x:v>
      </x:c>
      <x:c r="L221" s="12" t="n">
        <x:f>Assumptions!D9</x:f>
        <x:v>7</x:v>
      </x:c>
      <x:c r="M221" s="12" t="n">
        <x:f>IF(ISNUMBER(K221),K221/L221,"Missing input")</x:f>
        <x:v>19.457099999999997</x:v>
      </x:c>
      <x:c r="N221" s="17" t="n">
        <x:f>Assumptions!D6</x:f>
        <x:v>18000</x:v>
      </x:c>
      <x:c r="O221" s="17" t="n">
        <x:f>Assumptions!D7</x:f>
        <x:v>3600</x:v>
      </x:c>
      <x:c r="P221" s="17" t="n">
        <x:f>Assumptions!D8</x:f>
        <x:v>72</x:v>
      </x:c>
      <x:c r="Q221" s="12" t="n">
        <x:f>IF(COUNT(Assumptions!D6:D8)&lt;3,"Missing price input",IF(ISNUMBER(M221),M221*N221+K221*O221+I221*P221,"Missing input"))</x:f>
        <x:v>1625056.9919999996</x:v>
      </x:c>
      <x:c r="R221" s="15" t="n">
        <x:f>0</x:f>
        <x:v>0</x:v>
      </x:c>
      <x:c r="S221" s="15" t="n">
        <x:f>0</x:f>
        <x:v>0</x:v>
      </x:c>
      <x:c r="T221" s="15" t="n">
        <x:f>0</x:f>
        <x:v>0</x:v>
      </x:c>
      <x:c r="U221" s="15" t="n">
        <x:f>Assumptions!D10</x:f>
        <x:v>0.5</x:v>
      </x:c>
      <x:c r="V221" s="16" t="n">
        <x:f>IF(ISNUMBER(Q221),Q221*R221*S221*T221*U221,"Missing input")</x:f>
        <x:v>0</x:v>
      </x:c>
      <x:c r="W221" s="2"/>
      <x:c r="X221" s="2"/>
    </x:row>
    <x:row r="222" ht="23" customHeight="1">
      <x:c r="A222" s="2" t="str">
        <x:v>SVN</x:v>
      </x:c>
      <x:c r="B222" s="2" t="str">
        <x:v>Slovenia</x:v>
      </x:c>
      <x:c r="C222" s="2" t="str">
        <x:v>Europe</x:v>
      </x:c>
      <x:c r="D222" s="2" t="str">
        <x:v>Low</x:v>
      </x:c>
      <x:c r="E222" s="17" t="n">
        <x:f>'Country Inputs'!F113</x:f>
        <x:v>26933</x:v>
      </x:c>
      <x:c r="F222" s="18" t="n">
        <x:f>'Country Inputs'!L113</x:f>
        <x:v>1</x:v>
      </x:c>
      <x:c r="G222" s="18" t="n">
        <x:f>'Country Inputs'!O113</x:f>
        <x:v>0.4</x:v>
      </x:c>
      <x:c r="H222" s="18" t="n">
        <x:f>'Country Inputs'!R113</x:f>
        <x:v>0.12</x:v>
      </x:c>
      <x:c r="I222" s="12" t="n">
        <x:f>IF(COUNT('Country Inputs'!F113,'Country Inputs'!L113,'Country Inputs'!O113,'Country Inputs'!R113)&lt;4,"Missing input",E222*F222*G222*H222)</x:f>
        <x:v>1292.784</x:v>
      </x:c>
      <x:c r="J222" s="12" t="n">
        <x:f>'Country Inputs'!U113</x:f>
        <x:v>80</x:v>
      </x:c>
      <x:c r="K222" s="12" t="n">
        <x:f>IF(ISNUMBER(I222),I222/J222,"Missing input")</x:f>
        <x:v>16.1598</x:v>
      </x:c>
      <x:c r="L222" s="12" t="n">
        <x:f>Assumptions!B9</x:f>
        <x:v>7</x:v>
      </x:c>
      <x:c r="M222" s="12" t="n">
        <x:f>IF(ISNUMBER(K222),K222/L222,"Missing input")</x:f>
        <x:v>2.3085428571428572</x:v>
      </x:c>
      <x:c r="N222" s="17" t="n">
        <x:f>Assumptions!B6</x:f>
        <x:v>6000</x:v>
      </x:c>
      <x:c r="O222" s="17" t="n">
        <x:f>Assumptions!B7</x:f>
        <x:v>1200</x:v>
      </x:c>
      <x:c r="P222" s="17" t="n">
        <x:f>Assumptions!B8</x:f>
        <x:v>24</x:v>
      </x:c>
      <x:c r="Q222" s="12" t="n">
        <x:f>IF(COUNT(Assumptions!B6:B8)&lt;3,"Missing price input",IF(ISNUMBER(M222),M222*N222+K222*O222+I222*P222,"Missing input"))</x:f>
        <x:v>64269.833142857155</x:v>
      </x:c>
      <x:c r="R222" s="15" t="n">
        <x:f>0</x:f>
        <x:v>0</x:v>
      </x:c>
      <x:c r="S222" s="15" t="n">
        <x:f>0</x:f>
        <x:v>0</x:v>
      </x:c>
      <x:c r="T222" s="15" t="n">
        <x:f>0</x:f>
        <x:v>0</x:v>
      </x:c>
      <x:c r="U222" s="15" t="n">
        <x:f>Assumptions!B10</x:f>
        <x:v>0.5</x:v>
      </x:c>
      <x:c r="V222" s="16" t="n">
        <x:f>IF(ISNUMBER(Q222),Q222*R222*S222*T222*U222,"Missing input")</x:f>
        <x:v>0</x:v>
      </x:c>
      <x:c r="W222" s="2"/>
      <x:c r="X222" s="2"/>
    </x:row>
    <x:row r="223" ht="23" customHeight="1">
      <x:c r="A223" s="2" t="str">
        <x:v>SVN</x:v>
      </x:c>
      <x:c r="B223" s="2" t="str">
        <x:v>Slovenia</x:v>
      </x:c>
      <x:c r="C223" s="2" t="str">
        <x:v>Europe</x:v>
      </x:c>
      <x:c r="D223" s="2" t="str">
        <x:v>Base</x:v>
      </x:c>
      <x:c r="E223" s="17" t="n">
        <x:f>'Country Inputs'!F113</x:f>
        <x:v>26933</x:v>
      </x:c>
      <x:c r="F223" s="18" t="n">
        <x:f>'Country Inputs'!M113</x:f>
        <x:v>1</x:v>
      </x:c>
      <x:c r="G223" s="18" t="n">
        <x:f>'Country Inputs'!P113</x:f>
        <x:v>0.55</x:v>
      </x:c>
      <x:c r="H223" s="18" t="n">
        <x:f>'Country Inputs'!S113</x:f>
        <x:v>0.23</x:v>
      </x:c>
      <x:c r="I223" s="12" t="n">
        <x:f>IF(COUNT('Country Inputs'!F113,'Country Inputs'!M113,'Country Inputs'!P113,'Country Inputs'!S113)&lt;4,"Missing input",E223*F223*G223*H223)</x:f>
        <x:v>3407.0245000000004</x:v>
      </x:c>
      <x:c r="J223" s="12" t="n">
        <x:f>'Country Inputs'!U113</x:f>
        <x:v>80</x:v>
      </x:c>
      <x:c r="K223" s="12" t="n">
        <x:f>IF(ISNUMBER(I223),I223/J223,"Missing input")</x:f>
        <x:v>42.58780625000001</x:v>
      </x:c>
      <x:c r="L223" s="12" t="n">
        <x:f>Assumptions!C9</x:f>
        <x:v>7</x:v>
      </x:c>
      <x:c r="M223" s="12" t="n">
        <x:f>IF(ISNUMBER(K223),K223/L223,"Missing input")</x:f>
        <x:v>6.083972321428573</x:v>
      </x:c>
      <x:c r="N223" s="17" t="n">
        <x:f>Assumptions!C6</x:f>
        <x:v>12000</x:v>
      </x:c>
      <x:c r="O223" s="17" t="n">
        <x:f>Assumptions!C7</x:f>
        <x:v>2400</x:v>
      </x:c>
      <x:c r="P223" s="17" t="n">
        <x:f>Assumptions!C8</x:f>
        <x:v>48</x:v>
      </x:c>
      <x:c r="Q223" s="12" t="n">
        <x:f>IF(COUNT(Assumptions!C6:C8)&lt;3,"Missing price input",IF(ISNUMBER(M223),M223*N223+K223*O223+I223*P223,"Missing input"))</x:f>
        <x:v>338755.57885714294</x:v>
      </x:c>
      <x:c r="R223" s="15" t="n">
        <x:f>0</x:f>
        <x:v>0</x:v>
      </x:c>
      <x:c r="S223" s="15" t="n">
        <x:f>0</x:f>
        <x:v>0</x:v>
      </x:c>
      <x:c r="T223" s="15" t="n">
        <x:f>0</x:f>
        <x:v>0</x:v>
      </x:c>
      <x:c r="U223" s="15" t="n">
        <x:f>Assumptions!C10</x:f>
        <x:v>0.5</x:v>
      </x:c>
      <x:c r="V223" s="16" t="n">
        <x:f>IF(ISNUMBER(Q223),Q223*R223*S223*T223*U223,"Missing input")</x:f>
        <x:v>0</x:v>
      </x:c>
      <x:c r="W223" s="2"/>
      <x:c r="X223" s="2"/>
    </x:row>
    <x:row r="224" ht="23" customHeight="1">
      <x:c r="A224" s="2" t="str">
        <x:v>SVN</x:v>
      </x:c>
      <x:c r="B224" s="2" t="str">
        <x:v>Slovenia</x:v>
      </x:c>
      <x:c r="C224" s="2" t="str">
        <x:v>Europe</x:v>
      </x:c>
      <x:c r="D224" s="2" t="str">
        <x:v>High</x:v>
      </x:c>
      <x:c r="E224" s="17" t="n">
        <x:f>'Country Inputs'!F113</x:f>
        <x:v>26933</x:v>
      </x:c>
      <x:c r="F224" s="18" t="n">
        <x:f>'Country Inputs'!N113</x:f>
        <x:v>1</x:v>
      </x:c>
      <x:c r="G224" s="18" t="n">
        <x:f>'Country Inputs'!Q113</x:f>
        <x:v>0.7</x:v>
      </x:c>
      <x:c r="H224" s="18" t="n">
        <x:f>'Country Inputs'!T113</x:f>
        <x:v>0.36</x:v>
      </x:c>
      <x:c r="I224" s="12" t="n">
        <x:f>IF(COUNT('Country Inputs'!F113,'Country Inputs'!N113,'Country Inputs'!Q113,'Country Inputs'!T113)&lt;4,"Missing input",E224*F224*G224*H224)</x:f>
        <x:v>6787.115999999999</x:v>
      </x:c>
      <x:c r="J224" s="12" t="n">
        <x:f>'Country Inputs'!U113</x:f>
        <x:v>80</x:v>
      </x:c>
      <x:c r="K224" s="12" t="n">
        <x:f>IF(ISNUMBER(I224),I224/J224,"Missing input")</x:f>
        <x:v>84.83894999999998</x:v>
      </x:c>
      <x:c r="L224" s="12" t="n">
        <x:f>Assumptions!D9</x:f>
        <x:v>7</x:v>
      </x:c>
      <x:c r="M224" s="12" t="n">
        <x:f>IF(ISNUMBER(K224),K224/L224,"Missing input")</x:f>
        <x:v>12.119849999999998</x:v>
      </x:c>
      <x:c r="N224" s="17" t="n">
        <x:f>Assumptions!D6</x:f>
        <x:v>18000</x:v>
      </x:c>
      <x:c r="O224" s="17" t="n">
        <x:f>Assumptions!D7</x:f>
        <x:v>3600</x:v>
      </x:c>
      <x:c r="P224" s="17" t="n">
        <x:f>Assumptions!D8</x:f>
        <x:v>72</x:v>
      </x:c>
      <x:c r="Q224" s="12" t="n">
        <x:f>IF(COUNT(Assumptions!D6:D8)&lt;3,"Missing price input",IF(ISNUMBER(M224),M224*N224+K224*O224+I224*P224,"Missing input"))</x:f>
        <x:v>1012249.8719999999</x:v>
      </x:c>
      <x:c r="R224" s="15" t="n">
        <x:f>0</x:f>
        <x:v>0</x:v>
      </x:c>
      <x:c r="S224" s="15" t="n">
        <x:f>0</x:f>
        <x:v>0</x:v>
      </x:c>
      <x:c r="T224" s="15" t="n">
        <x:f>0</x:f>
        <x:v>0</x:v>
      </x:c>
      <x:c r="U224" s="15" t="n">
        <x:f>Assumptions!D10</x:f>
        <x:v>0.5</x:v>
      </x:c>
      <x:c r="V224" s="16" t="n">
        <x:f>IF(ISNUMBER(Q224),Q224*R224*S224*T224*U224,"Missing input")</x:f>
        <x:v>0</x:v>
      </x:c>
      <x:c r="W224" s="2"/>
      <x:c r="X224" s="2"/>
    </x:row>
    <x:row r="225" ht="23" customHeight="1">
      <x:c r="A225" s="2" t="str">
        <x:v>ESP</x:v>
      </x:c>
      <x:c r="B225" s="2" t="str">
        <x:v>Spain</x:v>
      </x:c>
      <x:c r="C225" s="2" t="str">
        <x:v>Europe</x:v>
      </x:c>
      <x:c r="D225" s="2" t="str">
        <x:v>Low</x:v>
      </x:c>
      <x:c r="E225" s="17" t="n">
        <x:f>'Country Inputs'!F114</x:f>
        <x:v>962309</x:v>
      </x:c>
      <x:c r="F225" s="18" t="n">
        <x:f>'Country Inputs'!L114</x:f>
        <x:v>1</x:v>
      </x:c>
      <x:c r="G225" s="18" t="n">
        <x:f>'Country Inputs'!O114</x:f>
        <x:v>0.4</x:v>
      </x:c>
      <x:c r="H225" s="18" t="n">
        <x:f>'Country Inputs'!R114</x:f>
        <x:v>0.15</x:v>
      </x:c>
      <x:c r="I225" s="12" t="n">
        <x:f>IF(COUNT('Country Inputs'!F114,'Country Inputs'!L114,'Country Inputs'!O114,'Country Inputs'!R114)&lt;4,"Missing input",E225*F225*G225*H225)</x:f>
        <x:v>57738.54</x:v>
      </x:c>
      <x:c r="J225" s="12" t="n">
        <x:f>'Country Inputs'!U114</x:f>
        <x:v>80</x:v>
      </x:c>
      <x:c r="K225" s="12" t="n">
        <x:f>IF(ISNUMBER(I225),I225/J225,"Missing input")</x:f>
        <x:v>721.73175</x:v>
      </x:c>
      <x:c r="L225" s="12" t="n">
        <x:f>Assumptions!B9</x:f>
        <x:v>7</x:v>
      </x:c>
      <x:c r="M225" s="12" t="n">
        <x:f>IF(ISNUMBER(K225),K225/L225,"Missing input")</x:f>
        <x:v>103.10453571428572</x:v>
      </x:c>
      <x:c r="N225" s="17" t="n">
        <x:f>Assumptions!B6</x:f>
        <x:v>6000</x:v>
      </x:c>
      <x:c r="O225" s="17" t="n">
        <x:f>Assumptions!B7</x:f>
        <x:v>1200</x:v>
      </x:c>
      <x:c r="P225" s="17" t="n">
        <x:f>Assumptions!B8</x:f>
        <x:v>24</x:v>
      </x:c>
      <x:c r="Q225" s="12" t="n">
        <x:f>IF(COUNT(Assumptions!B6:B8)&lt;3,"Missing price input",IF(ISNUMBER(M225),M225*N225+K225*O225+I225*P225,"Missing input"))</x:f>
        <x:v>2870430.274285714</x:v>
      </x:c>
      <x:c r="R225" s="15" t="n">
        <x:f>0</x:f>
        <x:v>0</x:v>
      </x:c>
      <x:c r="S225" s="15" t="n">
        <x:f>0</x:f>
        <x:v>0</x:v>
      </x:c>
      <x:c r="T225" s="15" t="n">
        <x:f>0</x:f>
        <x:v>0</x:v>
      </x:c>
      <x:c r="U225" s="15" t="n">
        <x:f>Assumptions!B10</x:f>
        <x:v>0.5</x:v>
      </x:c>
      <x:c r="V225" s="16" t="n">
        <x:f>IF(ISNUMBER(Q225),Q225*R225*S225*T225*U225,"Missing input")</x:f>
        <x:v>0</x:v>
      </x:c>
      <x:c r="W225" s="2"/>
      <x:c r="X225" s="2"/>
    </x:row>
    <x:row r="226" ht="23" customHeight="1">
      <x:c r="A226" s="2" t="str">
        <x:v>ESP</x:v>
      </x:c>
      <x:c r="B226" s="2" t="str">
        <x:v>Spain</x:v>
      </x:c>
      <x:c r="C226" s="2" t="str">
        <x:v>Europe</x:v>
      </x:c>
      <x:c r="D226" s="2" t="str">
        <x:v>Base</x:v>
      </x:c>
      <x:c r="E226" s="17" t="n">
        <x:f>'Country Inputs'!F114</x:f>
        <x:v>962309</x:v>
      </x:c>
      <x:c r="F226" s="18" t="n">
        <x:f>'Country Inputs'!M114</x:f>
        <x:v>1</x:v>
      </x:c>
      <x:c r="G226" s="18" t="n">
        <x:f>'Country Inputs'!P114</x:f>
        <x:v>0.55</x:v>
      </x:c>
      <x:c r="H226" s="18" t="n">
        <x:f>'Country Inputs'!S114</x:f>
        <x:v>0.21818181818181814</x:v>
      </x:c>
      <x:c r="I226" s="12" t="n">
        <x:f>IF(COUNT('Country Inputs'!F114,'Country Inputs'!M114,'Country Inputs'!P114,'Country Inputs'!S114)&lt;4,"Missing input",E226*F226*G226*H226)</x:f>
        <x:v>115477.08</x:v>
      </x:c>
      <x:c r="J226" s="12" t="n">
        <x:f>'Country Inputs'!U114</x:f>
        <x:v>80</x:v>
      </x:c>
      <x:c r="K226" s="12" t="n">
        <x:f>IF(ISNUMBER(I226),I226/J226,"Missing input")</x:f>
        <x:v>1443.4635</x:v>
      </x:c>
      <x:c r="L226" s="12" t="n">
        <x:f>Assumptions!C9</x:f>
        <x:v>7</x:v>
      </x:c>
      <x:c r="M226" s="12" t="n">
        <x:f>IF(ISNUMBER(K226),K226/L226,"Missing input")</x:f>
        <x:v>206.20907142857143</x:v>
      </x:c>
      <x:c r="N226" s="17" t="n">
        <x:f>Assumptions!C6</x:f>
        <x:v>12000</x:v>
      </x:c>
      <x:c r="O226" s="17" t="n">
        <x:f>Assumptions!C7</x:f>
        <x:v>2400</x:v>
      </x:c>
      <x:c r="P226" s="17" t="n">
        <x:f>Assumptions!C8</x:f>
        <x:v>48</x:v>
      </x:c>
      <x:c r="Q226" s="12" t="n">
        <x:f>IF(COUNT(Assumptions!C6:C8)&lt;3,"Missing price input",IF(ISNUMBER(M226),M226*N226+K226*O226+I226*P226,"Missing input"))</x:f>
        <x:v>11481721.097142857</x:v>
      </x:c>
      <x:c r="R226" s="15" t="n">
        <x:f>0</x:f>
        <x:v>0</x:v>
      </x:c>
      <x:c r="S226" s="15" t="n">
        <x:f>0</x:f>
        <x:v>0</x:v>
      </x:c>
      <x:c r="T226" s="15" t="n">
        <x:f>0</x:f>
        <x:v>0</x:v>
      </x:c>
      <x:c r="U226" s="15" t="n">
        <x:f>Assumptions!C10</x:f>
        <x:v>0.5</x:v>
      </x:c>
      <x:c r="V226" s="16" t="n">
        <x:f>IF(ISNUMBER(Q226),Q226*R226*S226*T226*U226,"Missing input")</x:f>
        <x:v>0</x:v>
      </x:c>
      <x:c r="W226" s="2"/>
      <x:c r="X226" s="2"/>
    </x:row>
    <x:row r="227" ht="23" customHeight="1">
      <x:c r="A227" s="2" t="str">
        <x:v>ESP</x:v>
      </x:c>
      <x:c r="B227" s="2" t="str">
        <x:v>Spain</x:v>
      </x:c>
      <x:c r="C227" s="2" t="str">
        <x:v>Europe</x:v>
      </x:c>
      <x:c r="D227" s="2" t="str">
        <x:v>High</x:v>
      </x:c>
      <x:c r="E227" s="17" t="n">
        <x:f>'Country Inputs'!F114</x:f>
        <x:v>962309</x:v>
      </x:c>
      <x:c r="F227" s="18" t="n">
        <x:f>'Country Inputs'!N114</x:f>
        <x:v>1</x:v>
      </x:c>
      <x:c r="G227" s="18" t="n">
        <x:f>'Country Inputs'!Q114</x:f>
        <x:v>0.7</x:v>
      </x:c>
      <x:c r="H227" s="18" t="n">
        <x:f>'Country Inputs'!T114</x:f>
        <x:v>0.28571428571428575</x:v>
      </x:c>
      <x:c r="I227" s="12" t="n">
        <x:f>IF(COUNT('Country Inputs'!F114,'Country Inputs'!N114,'Country Inputs'!Q114,'Country Inputs'!T114)&lt;4,"Missing input",E227*F227*G227*H227)</x:f>
        <x:v>192461.80000000002</x:v>
      </x:c>
      <x:c r="J227" s="12" t="n">
        <x:f>'Country Inputs'!U114</x:f>
        <x:v>80</x:v>
      </x:c>
      <x:c r="K227" s="12" t="n">
        <x:f>IF(ISNUMBER(I227),I227/J227,"Missing input")</x:f>
        <x:v>2405.7725</x:v>
      </x:c>
      <x:c r="L227" s="12" t="n">
        <x:f>Assumptions!D9</x:f>
        <x:v>7</x:v>
      </x:c>
      <x:c r="M227" s="12" t="n">
        <x:f>IF(ISNUMBER(K227),K227/L227,"Missing input")</x:f>
        <x:v>343.6817857142857</x:v>
      </x:c>
      <x:c r="N227" s="17" t="n">
        <x:f>Assumptions!D6</x:f>
        <x:v>18000</x:v>
      </x:c>
      <x:c r="O227" s="17" t="n">
        <x:f>Assumptions!D7</x:f>
        <x:v>3600</x:v>
      </x:c>
      <x:c r="P227" s="17" t="n">
        <x:f>Assumptions!D8</x:f>
        <x:v>72</x:v>
      </x:c>
      <x:c r="Q227" s="12" t="n">
        <x:f>IF(COUNT(Assumptions!D6:D8)&lt;3,"Missing price input",IF(ISNUMBER(M227),M227*N227+K227*O227+I227*P227,"Missing input"))</x:f>
        <x:v>28704302.742857143</x:v>
      </x:c>
      <x:c r="R227" s="15" t="n">
        <x:f>0</x:f>
        <x:v>0</x:v>
      </x:c>
      <x:c r="S227" s="15" t="n">
        <x:f>0</x:f>
        <x:v>0</x:v>
      </x:c>
      <x:c r="T227" s="15" t="n">
        <x:f>0</x:f>
        <x:v>0</x:v>
      </x:c>
      <x:c r="U227" s="15" t="n">
        <x:f>Assumptions!D10</x:f>
        <x:v>0.5</x:v>
      </x:c>
      <x:c r="V227" s="16" t="n">
        <x:f>IF(ISNUMBER(Q227),Q227*R227*S227*T227*U227,"Missing input")</x:f>
        <x:v>0</x:v>
      </x:c>
      <x:c r="W227" s="2"/>
      <x:c r="X227" s="2"/>
    </x:row>
    <x:row r="228" ht="23" customHeight="1">
      <x:c r="A228" s="2" t="str">
        <x:v>SWE</x:v>
      </x:c>
      <x:c r="B228" s="2" t="str">
        <x:v>Sweden</x:v>
      </x:c>
      <x:c r="C228" s="2" t="str">
        <x:v>Europe</x:v>
      </x:c>
      <x:c r="D228" s="2" t="str">
        <x:v>Low</x:v>
      </x:c>
      <x:c r="E228" s="17" t="n">
        <x:f>'Country Inputs'!F116</x:f>
        <x:v>138493</x:v>
      </x:c>
      <x:c r="F228" s="18" t="n">
        <x:f>'Country Inputs'!L116</x:f>
        <x:v>1</x:v>
      </x:c>
      <x:c r="G228" s="18" t="n">
        <x:f>'Country Inputs'!O116</x:f>
        <x:v>0.4</x:v>
      </x:c>
      <x:c r="H228" s="18" t="n">
        <x:f>'Country Inputs'!R116</x:f>
        <x:v>0.075</x:v>
      </x:c>
      <x:c r="I228" s="12" t="n">
        <x:f>IF(COUNT('Country Inputs'!F116,'Country Inputs'!L116,'Country Inputs'!O116,'Country Inputs'!R116)&lt;4,"Missing input",E228*F228*G228*H228)</x:f>
        <x:v>4154.79</x:v>
      </x:c>
      <x:c r="J228" s="12" t="n">
        <x:f>'Country Inputs'!U116</x:f>
        <x:v>80</x:v>
      </x:c>
      <x:c r="K228" s="12" t="n">
        <x:f>IF(ISNUMBER(I228),I228/J228,"Missing input")</x:f>
        <x:v>51.934875</x:v>
      </x:c>
      <x:c r="L228" s="12" t="n">
        <x:f>Assumptions!B9</x:f>
        <x:v>7</x:v>
      </x:c>
      <x:c r="M228" s="12" t="n">
        <x:f>IF(ISNUMBER(K228),K228/L228,"Missing input")</x:f>
        <x:v>7.419267857142857</x:v>
      </x:c>
      <x:c r="N228" s="17" t="n">
        <x:f>Assumptions!B6</x:f>
        <x:v>6000</x:v>
      </x:c>
      <x:c r="O228" s="17" t="n">
        <x:f>Assumptions!B7</x:f>
        <x:v>1200</x:v>
      </x:c>
      <x:c r="P228" s="17" t="n">
        <x:f>Assumptions!B8</x:f>
        <x:v>24</x:v>
      </x:c>
      <x:c r="Q228" s="12" t="n">
        <x:f>IF(COUNT(Assumptions!B6:B8)&lt;3,"Missing price input",IF(ISNUMBER(M228),M228*N228+K228*O228+I228*P228,"Missing input"))</x:f>
        <x:v>206552.41714285713</x:v>
      </x:c>
      <x:c r="R228" s="15" t="n">
        <x:f>0</x:f>
        <x:v>0</x:v>
      </x:c>
      <x:c r="S228" s="15" t="n">
        <x:f>0</x:f>
        <x:v>0</x:v>
      </x:c>
      <x:c r="T228" s="15" t="n">
        <x:f>0</x:f>
        <x:v>0</x:v>
      </x:c>
      <x:c r="U228" s="15" t="n">
        <x:f>Assumptions!B10</x:f>
        <x:v>0.5</x:v>
      </x:c>
      <x:c r="V228" s="16" t="n">
        <x:f>IF(ISNUMBER(Q228),Q228*R228*S228*T228*U228,"Missing input")</x:f>
        <x:v>0</x:v>
      </x:c>
      <x:c r="W228" s="2"/>
      <x:c r="X228" s="2"/>
    </x:row>
    <x:row r="229" ht="23" customHeight="1">
      <x:c r="A229" s="2" t="str">
        <x:v>SWE</x:v>
      </x:c>
      <x:c r="B229" s="2" t="str">
        <x:v>Sweden</x:v>
      </x:c>
      <x:c r="C229" s="2" t="str">
        <x:v>Europe</x:v>
      </x:c>
      <x:c r="D229" s="2" t="str">
        <x:v>Base</x:v>
      </x:c>
      <x:c r="E229" s="17" t="n">
        <x:f>'Country Inputs'!F116</x:f>
        <x:v>138493</x:v>
      </x:c>
      <x:c r="F229" s="18" t="n">
        <x:f>'Country Inputs'!M116</x:f>
        <x:v>1</x:v>
      </x:c>
      <x:c r="G229" s="18" t="n">
        <x:f>'Country Inputs'!P116</x:f>
        <x:v>0.55</x:v>
      </x:c>
      <x:c r="H229" s="18" t="n">
        <x:f>'Country Inputs'!S116</x:f>
        <x:v>0.1272727272727273</x:v>
      </x:c>
      <x:c r="I229" s="12" t="n">
        <x:f>IF(COUNT('Country Inputs'!F116,'Country Inputs'!M116,'Country Inputs'!P116,'Country Inputs'!S116)&lt;4,"Missing input",E229*F229*G229*H229)</x:f>
        <x:v>9694.510000000002</x:v>
      </x:c>
      <x:c r="J229" s="12" t="n">
        <x:f>'Country Inputs'!U116</x:f>
        <x:v>80</x:v>
      </x:c>
      <x:c r="K229" s="12" t="n">
        <x:f>IF(ISNUMBER(I229),I229/J229,"Missing input")</x:f>
        <x:v>121.18137500000003</x:v>
      </x:c>
      <x:c r="L229" s="12" t="n">
        <x:f>Assumptions!C9</x:f>
        <x:v>7</x:v>
      </x:c>
      <x:c r="M229" s="12" t="n">
        <x:f>IF(ISNUMBER(K229),K229/L229,"Missing input")</x:f>
        <x:v>17.311625000000003</x:v>
      </x:c>
      <x:c r="N229" s="17" t="n">
        <x:f>Assumptions!C6</x:f>
        <x:v>12000</x:v>
      </x:c>
      <x:c r="O229" s="17" t="n">
        <x:f>Assumptions!C7</x:f>
        <x:v>2400</x:v>
      </x:c>
      <x:c r="P229" s="17" t="n">
        <x:f>Assumptions!C8</x:f>
        <x:v>48</x:v>
      </x:c>
      <x:c r="Q229" s="12" t="n">
        <x:f>IF(COUNT(Assumptions!C6:C8)&lt;3,"Missing price input",IF(ISNUMBER(M229),M229*N229+K229*O229+I229*P229,"Missing input"))</x:f>
        <x:v>963911.2800000001</x:v>
      </x:c>
      <x:c r="R229" s="15" t="n">
        <x:f>0</x:f>
        <x:v>0</x:v>
      </x:c>
      <x:c r="S229" s="15" t="n">
        <x:f>0</x:f>
        <x:v>0</x:v>
      </x:c>
      <x:c r="T229" s="15" t="n">
        <x:f>0</x:f>
        <x:v>0</x:v>
      </x:c>
      <x:c r="U229" s="15" t="n">
        <x:f>Assumptions!C10</x:f>
        <x:v>0.5</x:v>
      </x:c>
      <x:c r="V229" s="16" t="n">
        <x:f>IF(ISNUMBER(Q229),Q229*R229*S229*T229*U229,"Missing input")</x:f>
        <x:v>0</x:v>
      </x:c>
      <x:c r="W229" s="2"/>
      <x:c r="X229" s="2"/>
    </x:row>
    <x:row r="230" ht="23" customHeight="1">
      <x:c r="A230" s="2" t="str">
        <x:v>SWE</x:v>
      </x:c>
      <x:c r="B230" s="2" t="str">
        <x:v>Sweden</x:v>
      </x:c>
      <x:c r="C230" s="2" t="str">
        <x:v>Europe</x:v>
      </x:c>
      <x:c r="D230" s="2" t="str">
        <x:v>High</x:v>
      </x:c>
      <x:c r="E230" s="17" t="n">
        <x:f>'Country Inputs'!F116</x:f>
        <x:v>138493</x:v>
      </x:c>
      <x:c r="F230" s="18" t="n">
        <x:f>'Country Inputs'!N116</x:f>
        <x:v>1</x:v>
      </x:c>
      <x:c r="G230" s="18" t="n">
        <x:f>'Country Inputs'!Q116</x:f>
        <x:v>0.7</x:v>
      </x:c>
      <x:c r="H230" s="18" t="n">
        <x:f>'Country Inputs'!T116</x:f>
        <x:v>0.2142857142857143</x:v>
      </x:c>
      <x:c r="I230" s="12" t="n">
        <x:f>IF(COUNT('Country Inputs'!F116,'Country Inputs'!N116,'Country Inputs'!Q116,'Country Inputs'!T116)&lt;4,"Missing input",E230*F230*G230*H230)</x:f>
        <x:v>20773.95</x:v>
      </x:c>
      <x:c r="J230" s="12" t="n">
        <x:f>'Country Inputs'!U116</x:f>
        <x:v>80</x:v>
      </x:c>
      <x:c r="K230" s="12" t="n">
        <x:f>IF(ISNUMBER(I230),I230/J230,"Missing input")</x:f>
        <x:v>259.674375</x:v>
      </x:c>
      <x:c r="L230" s="12" t="n">
        <x:f>Assumptions!D9</x:f>
        <x:v>7</x:v>
      </x:c>
      <x:c r="M230" s="12" t="n">
        <x:f>IF(ISNUMBER(K230),K230/L230,"Missing input")</x:f>
        <x:v>37.096339285714286</x:v>
      </x:c>
      <x:c r="N230" s="17" t="n">
        <x:f>Assumptions!D6</x:f>
        <x:v>18000</x:v>
      </x:c>
      <x:c r="O230" s="17" t="n">
        <x:f>Assumptions!D7</x:f>
        <x:v>3600</x:v>
      </x:c>
      <x:c r="P230" s="17" t="n">
        <x:f>Assumptions!D8</x:f>
        <x:v>72</x:v>
      </x:c>
      <x:c r="Q230" s="12" t="n">
        <x:f>IF(COUNT(Assumptions!D6:D8)&lt;3,"Missing price input",IF(ISNUMBER(M230),M230*N230+K230*O230+I230*P230,"Missing input"))</x:f>
        <x:v>3098286.2571428576</x:v>
      </x:c>
      <x:c r="R230" s="15" t="n">
        <x:f>0</x:f>
        <x:v>0</x:v>
      </x:c>
      <x:c r="S230" s="15" t="n">
        <x:f>0</x:f>
        <x:v>0</x:v>
      </x:c>
      <x:c r="T230" s="15" t="n">
        <x:f>0</x:f>
        <x:v>0</x:v>
      </x:c>
      <x:c r="U230" s="15" t="n">
        <x:f>Assumptions!D10</x:f>
        <x:v>0.5</x:v>
      </x:c>
      <x:c r="V230" s="16" t="n">
        <x:f>IF(ISNUMBER(Q230),Q230*R230*S230*T230*U230,"Missing input")</x:f>
        <x:v>0</x:v>
      </x:c>
      <x:c r="W230" s="2"/>
      <x:c r="X230" s="2"/>
    </x:row>
    <x:row r="231" ht="23" customHeight="1">
      <x:c r="A231" s="2" t="str">
        <x:v>CHE</x:v>
      </x:c>
      <x:c r="B231" s="2" t="str">
        <x:v>Switzerland</x:v>
      </x:c>
      <x:c r="C231" s="2" t="str">
        <x:v>Europe</x:v>
      </x:c>
      <x:c r="D231" s="2" t="str">
        <x:v>Low</x:v>
      </x:c>
      <x:c r="E231" s="17" t="n">
        <x:f>'Country Inputs'!F117</x:f>
        <x:v>146162</x:v>
      </x:c>
      <x:c r="F231" s="18" t="n">
        <x:f>'Country Inputs'!L117</x:f>
        <x:v>1</x:v>
      </x:c>
      <x:c r="G231" s="18" t="n">
        <x:f>'Country Inputs'!O117</x:f>
        <x:v>0.4</x:v>
      </x:c>
      <x:c r="H231" s="18" t="n">
        <x:f>'Country Inputs'!R117</x:f>
        <x:v>0.12</x:v>
      </x:c>
      <x:c r="I231" s="12" t="n">
        <x:f>IF(COUNT('Country Inputs'!F117,'Country Inputs'!L117,'Country Inputs'!O117,'Country Inputs'!R117)&lt;4,"Missing input",E231*F231*G231*H231)</x:f>
        <x:v>7015.776</x:v>
      </x:c>
      <x:c r="J231" s="12" t="n">
        <x:f>'Country Inputs'!U117</x:f>
        <x:v>80</x:v>
      </x:c>
      <x:c r="K231" s="12" t="n">
        <x:f>IF(ISNUMBER(I231),I231/J231,"Missing input")</x:f>
        <x:v>87.6972</x:v>
      </x:c>
      <x:c r="L231" s="12" t="n">
        <x:f>Assumptions!B9</x:f>
        <x:v>7</x:v>
      </x:c>
      <x:c r="M231" s="12" t="n">
        <x:f>IF(ISNUMBER(K231),K231/L231,"Missing input")</x:f>
        <x:v>12.528171428571428</x:v>
      </x:c>
      <x:c r="N231" s="17" t="n">
        <x:f>Assumptions!B6</x:f>
        <x:v>6000</x:v>
      </x:c>
      <x:c r="O231" s="17" t="n">
        <x:f>Assumptions!B7</x:f>
        <x:v>1200</x:v>
      </x:c>
      <x:c r="P231" s="17" t="n">
        <x:f>Assumptions!B8</x:f>
        <x:v>24</x:v>
      </x:c>
      <x:c r="Q231" s="12" t="n">
        <x:f>IF(COUNT(Assumptions!B6:B8)&lt;3,"Missing price input",IF(ISNUMBER(M231),M231*N231+K231*O231+I231*P231,"Missing input"))</x:f>
        <x:v>348784.2925714286</x:v>
      </x:c>
      <x:c r="R231" s="15" t="n">
        <x:f>0</x:f>
        <x:v>0</x:v>
      </x:c>
      <x:c r="S231" s="15" t="n">
        <x:f>0</x:f>
        <x:v>0</x:v>
      </x:c>
      <x:c r="T231" s="15" t="n">
        <x:f>0</x:f>
        <x:v>0</x:v>
      </x:c>
      <x:c r="U231" s="15" t="n">
        <x:f>Assumptions!B10</x:f>
        <x:v>0.5</x:v>
      </x:c>
      <x:c r="V231" s="16" t="n">
        <x:f>IF(ISNUMBER(Q231),Q231*R231*S231*T231*U231,"Missing input")</x:f>
        <x:v>0</x:v>
      </x:c>
      <x:c r="W231" s="2"/>
      <x:c r="X231" s="2"/>
    </x:row>
    <x:row r="232" ht="23" customHeight="1">
      <x:c r="A232" s="2" t="str">
        <x:v>CHE</x:v>
      </x:c>
      <x:c r="B232" s="2" t="str">
        <x:v>Switzerland</x:v>
      </x:c>
      <x:c r="C232" s="2" t="str">
        <x:v>Europe</x:v>
      </x:c>
      <x:c r="D232" s="2" t="str">
        <x:v>Base</x:v>
      </x:c>
      <x:c r="E232" s="17" t="n">
        <x:f>'Country Inputs'!F117</x:f>
        <x:v>146162</x:v>
      </x:c>
      <x:c r="F232" s="18" t="n">
        <x:f>'Country Inputs'!M117</x:f>
        <x:v>1</x:v>
      </x:c>
      <x:c r="G232" s="18" t="n">
        <x:f>'Country Inputs'!P117</x:f>
        <x:v>0.55</x:v>
      </x:c>
      <x:c r="H232" s="18" t="n">
        <x:f>'Country Inputs'!S117</x:f>
        <x:v>0.23</x:v>
      </x:c>
      <x:c r="I232" s="12" t="n">
        <x:f>IF(COUNT('Country Inputs'!F117,'Country Inputs'!M117,'Country Inputs'!P117,'Country Inputs'!S117)&lt;4,"Missing input",E232*F232*G232*H232)</x:f>
        <x:v>18489.493000000002</x:v>
      </x:c>
      <x:c r="J232" s="12" t="n">
        <x:f>'Country Inputs'!U117</x:f>
        <x:v>80</x:v>
      </x:c>
      <x:c r="K232" s="12" t="n">
        <x:f>IF(ISNUMBER(I232),I232/J232,"Missing input")</x:f>
        <x:v>231.11866250000003</x:v>
      </x:c>
      <x:c r="L232" s="12" t="n">
        <x:f>Assumptions!C9</x:f>
        <x:v>7</x:v>
      </x:c>
      <x:c r="M232" s="12" t="n">
        <x:f>IF(ISNUMBER(K232),K232/L232,"Missing input")</x:f>
        <x:v>33.01695178571429</x:v>
      </x:c>
      <x:c r="N232" s="17" t="n">
        <x:f>Assumptions!C6</x:f>
        <x:v>12000</x:v>
      </x:c>
      <x:c r="O232" s="17" t="n">
        <x:f>Assumptions!C7</x:f>
        <x:v>2400</x:v>
      </x:c>
      <x:c r="P232" s="17" t="n">
        <x:f>Assumptions!C8</x:f>
        <x:v>48</x:v>
      </x:c>
      <x:c r="Q232" s="12" t="n">
        <x:f>IF(COUNT(Assumptions!C6:C8)&lt;3,"Missing price input",IF(ISNUMBER(M232),M232*N232+K232*O232+I232*P232,"Missing input"))</x:f>
        <x:v>1838383.8754285716</x:v>
      </x:c>
      <x:c r="R232" s="15" t="n">
        <x:f>0</x:f>
        <x:v>0</x:v>
      </x:c>
      <x:c r="S232" s="15" t="n">
        <x:f>0</x:f>
        <x:v>0</x:v>
      </x:c>
      <x:c r="T232" s="15" t="n">
        <x:f>0</x:f>
        <x:v>0</x:v>
      </x:c>
      <x:c r="U232" s="15" t="n">
        <x:f>Assumptions!C10</x:f>
        <x:v>0.5</x:v>
      </x:c>
      <x:c r="V232" s="16" t="n">
        <x:f>IF(ISNUMBER(Q232),Q232*R232*S232*T232*U232,"Missing input")</x:f>
        <x:v>0</x:v>
      </x:c>
      <x:c r="W232" s="2"/>
      <x:c r="X232" s="2"/>
    </x:row>
    <x:row r="233" ht="23" customHeight="1">
      <x:c r="A233" s="2" t="str">
        <x:v>CHE</x:v>
      </x:c>
      <x:c r="B233" s="2" t="str">
        <x:v>Switzerland</x:v>
      </x:c>
      <x:c r="C233" s="2" t="str">
        <x:v>Europe</x:v>
      </x:c>
      <x:c r="D233" s="2" t="str">
        <x:v>High</x:v>
      </x:c>
      <x:c r="E233" s="17" t="n">
        <x:f>'Country Inputs'!F117</x:f>
        <x:v>146162</x:v>
      </x:c>
      <x:c r="F233" s="18" t="n">
        <x:f>'Country Inputs'!N117</x:f>
        <x:v>1</x:v>
      </x:c>
      <x:c r="G233" s="18" t="n">
        <x:f>'Country Inputs'!Q117</x:f>
        <x:v>0.7</x:v>
      </x:c>
      <x:c r="H233" s="18" t="n">
        <x:f>'Country Inputs'!T117</x:f>
        <x:v>0.36</x:v>
      </x:c>
      <x:c r="I233" s="12" t="n">
        <x:f>IF(COUNT('Country Inputs'!F117,'Country Inputs'!N117,'Country Inputs'!Q117,'Country Inputs'!T117)&lt;4,"Missing input",E233*F233*G233*H233)</x:f>
        <x:v>36832.82399999999</x:v>
      </x:c>
      <x:c r="J233" s="12" t="n">
        <x:f>'Country Inputs'!U117</x:f>
        <x:v>80</x:v>
      </x:c>
      <x:c r="K233" s="12" t="n">
        <x:f>IF(ISNUMBER(I233),I233/J233,"Missing input")</x:f>
        <x:v>460.4102999999999</x:v>
      </x:c>
      <x:c r="L233" s="12" t="n">
        <x:f>Assumptions!D9</x:f>
        <x:v>7</x:v>
      </x:c>
      <x:c r="M233" s="12" t="n">
        <x:f>IF(ISNUMBER(K233),K233/L233,"Missing input")</x:f>
        <x:v>65.77289999999998</x:v>
      </x:c>
      <x:c r="N233" s="17" t="n">
        <x:f>Assumptions!D6</x:f>
        <x:v>18000</x:v>
      </x:c>
      <x:c r="O233" s="17" t="n">
        <x:f>Assumptions!D7</x:f>
        <x:v>3600</x:v>
      </x:c>
      <x:c r="P233" s="17" t="n">
        <x:f>Assumptions!D8</x:f>
        <x:v>72</x:v>
      </x:c>
      <x:c r="Q233" s="12" t="n">
        <x:f>IF(COUNT(Assumptions!D6:D8)&lt;3,"Missing price input",IF(ISNUMBER(M233),M233*N233+K233*O233+I233*P233,"Missing input"))</x:f>
        <x:v>5493352.607999999</x:v>
      </x:c>
      <x:c r="R233" s="15" t="n">
        <x:f>0</x:f>
        <x:v>0</x:v>
      </x:c>
      <x:c r="S233" s="15" t="n">
        <x:f>0</x:f>
        <x:v>0</x:v>
      </x:c>
      <x:c r="T233" s="15" t="n">
        <x:f>0</x:f>
        <x:v>0</x:v>
      </x:c>
      <x:c r="U233" s="15" t="n">
        <x:f>Assumptions!D10</x:f>
        <x:v>0.5</x:v>
      </x:c>
      <x:c r="V233" s="16" t="n">
        <x:f>IF(ISNUMBER(Q233),Q233*R233*S233*T233*U233,"Missing input")</x:f>
        <x:v>0</x:v>
      </x:c>
      <x:c r="W233" s="2"/>
      <x:c r="X233" s="2"/>
    </x:row>
    <x:row r="234" ht="23" customHeight="1">
      <x:c r="A234" s="2" t="str">
        <x:v>TUR</x:v>
      </x:c>
      <x:c r="B234" s="2" t="str">
        <x:v>Türkiye</x:v>
      </x:c>
      <x:c r="C234" s="2" t="str">
        <x:v>Europe</x:v>
      </x:c>
      <x:c r="D234" s="2" t="str">
        <x:v>Low</x:v>
      </x:c>
      <x:c r="E234" s="17" t="n">
        <x:f>'Country Inputs'!F118</x:f>
        <x:v>882685</x:v>
      </x:c>
      <x:c r="F234" s="18" t="n">
        <x:f>'Country Inputs'!L118</x:f>
        <x:v>1</x:v>
      </x:c>
      <x:c r="G234" s="18" t="n">
        <x:f>'Country Inputs'!O118</x:f>
        <x:v>0.4</x:v>
      </x:c>
      <x:c r="H234" s="18" t="n">
        <x:f>'Country Inputs'!R118</x:f>
        <x:v>0.15</x:v>
      </x:c>
      <x:c r="I234" s="12" t="n">
        <x:f>IF(COUNT('Country Inputs'!F118,'Country Inputs'!L118,'Country Inputs'!O118,'Country Inputs'!R118)&lt;4,"Missing input",E234*F234*G234*H234)</x:f>
        <x:v>52961.1</x:v>
      </x:c>
      <x:c r="J234" s="12" t="n">
        <x:f>'Country Inputs'!U118</x:f>
        <x:v>80</x:v>
      </x:c>
      <x:c r="K234" s="12" t="n">
        <x:f>IF(ISNUMBER(I234),I234/J234,"Missing input")</x:f>
        <x:v>662.01375</x:v>
      </x:c>
      <x:c r="L234" s="12" t="n">
        <x:f>Assumptions!B9</x:f>
        <x:v>7</x:v>
      </x:c>
      <x:c r="M234" s="12" t="n">
        <x:f>IF(ISNUMBER(K234),K234/L234,"Missing input")</x:f>
        <x:v>94.57339285714285</x:v>
      </x:c>
      <x:c r="N234" s="17" t="n">
        <x:f>Assumptions!B6</x:f>
        <x:v>6000</x:v>
      </x:c>
      <x:c r="O234" s="17" t="n">
        <x:f>Assumptions!B7</x:f>
        <x:v>1200</x:v>
      </x:c>
      <x:c r="P234" s="17" t="n">
        <x:f>Assumptions!B8</x:f>
        <x:v>24</x:v>
      </x:c>
      <x:c r="Q234" s="12" t="n">
        <x:f>IF(COUNT(Assumptions!B6:B8)&lt;3,"Missing price input",IF(ISNUMBER(M234),M234*N234+K234*O234+I234*P234,"Missing input"))</x:f>
        <x:v>2632923.2571428567</x:v>
      </x:c>
      <x:c r="R234" s="15" t="n">
        <x:f>0</x:f>
        <x:v>0</x:v>
      </x:c>
      <x:c r="S234" s="15" t="n">
        <x:f>0</x:f>
        <x:v>0</x:v>
      </x:c>
      <x:c r="T234" s="15" t="n">
        <x:f>0</x:f>
        <x:v>0</x:v>
      </x:c>
      <x:c r="U234" s="15" t="n">
        <x:f>Assumptions!B10</x:f>
        <x:v>0.5</x:v>
      </x:c>
      <x:c r="V234" s="16" t="n">
        <x:f>IF(ISNUMBER(Q234),Q234*R234*S234*T234*U234,"Missing input")</x:f>
        <x:v>0</x:v>
      </x:c>
      <x:c r="W234" s="2"/>
      <x:c r="X234" s="2"/>
    </x:row>
    <x:row r="235" ht="23" customHeight="1">
      <x:c r="A235" s="2" t="str">
        <x:v>TUR</x:v>
      </x:c>
      <x:c r="B235" s="2" t="str">
        <x:v>Türkiye</x:v>
      </x:c>
      <x:c r="C235" s="2" t="str">
        <x:v>Europe</x:v>
      </x:c>
      <x:c r="D235" s="2" t="str">
        <x:v>Base</x:v>
      </x:c>
      <x:c r="E235" s="17" t="n">
        <x:f>'Country Inputs'!F118</x:f>
        <x:v>882685</x:v>
      </x:c>
      <x:c r="F235" s="18" t="n">
        <x:f>'Country Inputs'!M118</x:f>
        <x:v>1</x:v>
      </x:c>
      <x:c r="G235" s="18" t="n">
        <x:f>'Country Inputs'!P118</x:f>
        <x:v>0.55</x:v>
      </x:c>
      <x:c r="H235" s="18" t="n">
        <x:f>'Country Inputs'!S118</x:f>
        <x:v>0.2545454545454546</x:v>
      </x:c>
      <x:c r="I235" s="12" t="n">
        <x:f>IF(COUNT('Country Inputs'!F118,'Country Inputs'!M118,'Country Inputs'!P118,'Country Inputs'!S118)&lt;4,"Missing input",E235*F235*G235*H235)</x:f>
        <x:v>123575.90000000002</x:v>
      </x:c>
      <x:c r="J235" s="12" t="n">
        <x:f>'Country Inputs'!U118</x:f>
        <x:v>80</x:v>
      </x:c>
      <x:c r="K235" s="12" t="n">
        <x:f>IF(ISNUMBER(I235),I235/J235,"Missing input")</x:f>
        <x:v>1544.6987500000002</x:v>
      </x:c>
      <x:c r="L235" s="12" t="n">
        <x:f>Assumptions!C9</x:f>
        <x:v>7</x:v>
      </x:c>
      <x:c r="M235" s="12" t="n">
        <x:f>IF(ISNUMBER(K235),K235/L235,"Missing input")</x:f>
        <x:v>220.67125000000004</x:v>
      </x:c>
      <x:c r="N235" s="17" t="n">
        <x:f>Assumptions!C6</x:f>
        <x:v>12000</x:v>
      </x:c>
      <x:c r="O235" s="17" t="n">
        <x:f>Assumptions!C7</x:f>
        <x:v>2400</x:v>
      </x:c>
      <x:c r="P235" s="17" t="n">
        <x:f>Assumptions!C8</x:f>
        <x:v>48</x:v>
      </x:c>
      <x:c r="Q235" s="12" t="n">
        <x:f>IF(COUNT(Assumptions!C6:C8)&lt;3,"Missing price input",IF(ISNUMBER(M235),M235*N235+K235*O235+I235*P235,"Missing input"))</x:f>
        <x:v>12286975.200000003</x:v>
      </x:c>
      <x:c r="R235" s="15" t="n">
        <x:f>0</x:f>
        <x:v>0</x:v>
      </x:c>
      <x:c r="S235" s="15" t="n">
        <x:f>0</x:f>
        <x:v>0</x:v>
      </x:c>
      <x:c r="T235" s="15" t="n">
        <x:f>0</x:f>
        <x:v>0</x:v>
      </x:c>
      <x:c r="U235" s="15" t="n">
        <x:f>Assumptions!C10</x:f>
        <x:v>0.5</x:v>
      </x:c>
      <x:c r="V235" s="16" t="n">
        <x:f>IF(ISNUMBER(Q235),Q235*R235*S235*T235*U235,"Missing input")</x:f>
        <x:v>0</x:v>
      </x:c>
      <x:c r="W235" s="2"/>
      <x:c r="X235" s="2"/>
    </x:row>
    <x:row r="236" ht="23" customHeight="1">
      <x:c r="A236" s="2" t="str">
        <x:v>TUR</x:v>
      </x:c>
      <x:c r="B236" s="2" t="str">
        <x:v>Türkiye</x:v>
      </x:c>
      <x:c r="C236" s="2" t="str">
        <x:v>Europe</x:v>
      </x:c>
      <x:c r="D236" s="2" t="str">
        <x:v>High</x:v>
      </x:c>
      <x:c r="E236" s="17" t="n">
        <x:f>'Country Inputs'!F118</x:f>
        <x:v>882685</x:v>
      </x:c>
      <x:c r="F236" s="18" t="n">
        <x:f>'Country Inputs'!N118</x:f>
        <x:v>1</x:v>
      </x:c>
      <x:c r="G236" s="18" t="n">
        <x:f>'Country Inputs'!Q118</x:f>
        <x:v>0.7</x:v>
      </x:c>
      <x:c r="H236" s="18" t="n">
        <x:f>'Country Inputs'!T118</x:f>
        <x:v>0.37142857142857144</x:v>
      </x:c>
      <x:c r="I236" s="12" t="n">
        <x:f>IF(COUNT('Country Inputs'!F118,'Country Inputs'!N118,'Country Inputs'!Q118,'Country Inputs'!T118)&lt;4,"Missing input",E236*F236*G236*H236)</x:f>
        <x:v>229498.1</x:v>
      </x:c>
      <x:c r="J236" s="12" t="n">
        <x:f>'Country Inputs'!U118</x:f>
        <x:v>80</x:v>
      </x:c>
      <x:c r="K236" s="12" t="n">
        <x:f>IF(ISNUMBER(I236),I236/J236,"Missing input")</x:f>
        <x:v>2868.72625</x:v>
      </x:c>
      <x:c r="L236" s="12" t="n">
        <x:f>Assumptions!D9</x:f>
        <x:v>7</x:v>
      </x:c>
      <x:c r="M236" s="12" t="n">
        <x:f>IF(ISNUMBER(K236),K236/L236,"Missing input")</x:f>
        <x:v>409.8180357142857</x:v>
      </x:c>
      <x:c r="N236" s="17" t="n">
        <x:f>Assumptions!D6</x:f>
        <x:v>18000</x:v>
      </x:c>
      <x:c r="O236" s="17" t="n">
        <x:f>Assumptions!D7</x:f>
        <x:v>3600</x:v>
      </x:c>
      <x:c r="P236" s="17" t="n">
        <x:f>Assumptions!D8</x:f>
        <x:v>72</x:v>
      </x:c>
      <x:c r="Q236" s="12" t="n">
        <x:f>IF(COUNT(Assumptions!D6:D8)&lt;3,"Missing price input",IF(ISNUMBER(M236),M236*N236+K236*O236+I236*P236,"Missing input"))</x:f>
        <x:v>34228002.342857145</x:v>
      </x:c>
      <x:c r="R236" s="15" t="n">
        <x:f>0</x:f>
        <x:v>0</x:v>
      </x:c>
      <x:c r="S236" s="15" t="n">
        <x:f>0</x:f>
        <x:v>0</x:v>
      </x:c>
      <x:c r="T236" s="15" t="n">
        <x:f>0</x:f>
        <x:v>0</x:v>
      </x:c>
      <x:c r="U236" s="15" t="n">
        <x:f>Assumptions!D10</x:f>
        <x:v>0.5</x:v>
      </x:c>
      <x:c r="V236" s="16" t="n">
        <x:f>IF(ISNUMBER(Q236),Q236*R236*S236*T236*U236,"Missing input")</x:f>
        <x:v>0</x:v>
      </x:c>
      <x:c r="W236" s="2"/>
      <x:c r="X236" s="2"/>
    </x:row>
    <x:row r="237" ht="23" customHeight="1">
      <x:c r="A237" s="2" t="str">
        <x:v>UKR</x:v>
      </x:c>
      <x:c r="B237" s="2" t="str">
        <x:v>Ukraine</x:v>
      </x:c>
      <x:c r="C237" s="2" t="str">
        <x:v>Europe</x:v>
      </x:c>
      <x:c r="D237" s="2" t="str">
        <x:v>Low</x:v>
      </x:c>
      <x:c r="E237" s="17" t="n">
        <x:f>'Country Inputs'!F119</x:f>
        <x:v>78955</x:v>
      </x:c>
      <x:c r="F237" s="18" t="n">
        <x:f>'Country Inputs'!L119</x:f>
        <x:v>1</x:v>
      </x:c>
      <x:c r="G237" s="18" t="n">
        <x:f>'Country Inputs'!O119</x:f>
        <x:v>0.4</x:v>
      </x:c>
      <x:c r="H237" s="18" t="n">
        <x:f>'Country Inputs'!R119</x:f>
        <x:v>0.12</x:v>
      </x:c>
      <x:c r="I237" s="12" t="n">
        <x:f>IF(COUNT('Country Inputs'!F119,'Country Inputs'!L119,'Country Inputs'!O119,'Country Inputs'!R119)&lt;4,"Missing input",E237*F237*G237*H237)</x:f>
        <x:v>3789.8399999999997</x:v>
      </x:c>
      <x:c r="J237" s="12" t="n">
        <x:f>'Country Inputs'!U119</x:f>
        <x:v>80</x:v>
      </x:c>
      <x:c r="K237" s="12" t="n">
        <x:f>IF(ISNUMBER(I237),I237/J237,"Missing input")</x:f>
        <x:v>47.373</x:v>
      </x:c>
      <x:c r="L237" s="12" t="n">
        <x:f>Assumptions!B9</x:f>
        <x:v>7</x:v>
      </x:c>
      <x:c r="M237" s="12" t="n">
        <x:f>IF(ISNUMBER(K237),K237/L237,"Missing input")</x:f>
        <x:v>6.767571428571428</x:v>
      </x:c>
      <x:c r="N237" s="17" t="n">
        <x:f>Assumptions!B6</x:f>
        <x:v>6000</x:v>
      </x:c>
      <x:c r="O237" s="17" t="n">
        <x:f>Assumptions!B7</x:f>
        <x:v>1200</x:v>
      </x:c>
      <x:c r="P237" s="17" t="n">
        <x:f>Assumptions!B8</x:f>
        <x:v>24</x:v>
      </x:c>
      <x:c r="Q237" s="12" t="n">
        <x:f>IF(COUNT(Assumptions!B6:B8)&lt;3,"Missing price input",IF(ISNUMBER(M237),M237*N237+K237*O237+I237*P237,"Missing input"))</x:f>
        <x:v>188409.18857142856</x:v>
      </x:c>
      <x:c r="R237" s="15" t="n">
        <x:f>0</x:f>
        <x:v>0</x:v>
      </x:c>
      <x:c r="S237" s="15" t="n">
        <x:f>0</x:f>
        <x:v>0</x:v>
      </x:c>
      <x:c r="T237" s="15" t="n">
        <x:f>0</x:f>
        <x:v>0</x:v>
      </x:c>
      <x:c r="U237" s="15" t="n">
        <x:f>Assumptions!B10</x:f>
        <x:v>0.5</x:v>
      </x:c>
      <x:c r="V237" s="16" t="n">
        <x:f>IF(ISNUMBER(Q237),Q237*R237*S237*T237*U237,"Missing input")</x:f>
        <x:v>0</x:v>
      </x:c>
      <x:c r="W237" s="2"/>
      <x:c r="X237" s="2"/>
    </x:row>
    <x:row r="238" ht="23" customHeight="1">
      <x:c r="A238" s="2" t="str">
        <x:v>UKR</x:v>
      </x:c>
      <x:c r="B238" s="2" t="str">
        <x:v>Ukraine</x:v>
      </x:c>
      <x:c r="C238" s="2" t="str">
        <x:v>Europe</x:v>
      </x:c>
      <x:c r="D238" s="2" t="str">
        <x:v>Base</x:v>
      </x:c>
      <x:c r="E238" s="17" t="n">
        <x:f>'Country Inputs'!F119</x:f>
        <x:v>78955</x:v>
      </x:c>
      <x:c r="F238" s="18" t="n">
        <x:f>'Country Inputs'!M119</x:f>
        <x:v>1</x:v>
      </x:c>
      <x:c r="G238" s="18" t="n">
        <x:f>'Country Inputs'!P119</x:f>
        <x:v>0.55</x:v>
      </x:c>
      <x:c r="H238" s="18" t="n">
        <x:f>'Country Inputs'!S119</x:f>
        <x:v>0.23</x:v>
      </x:c>
      <x:c r="I238" s="12" t="n">
        <x:f>IF(COUNT('Country Inputs'!F119,'Country Inputs'!M119,'Country Inputs'!P119,'Country Inputs'!S119)&lt;4,"Missing input",E238*F238*G238*H238)</x:f>
        <x:v>9987.8075</x:v>
      </x:c>
      <x:c r="J238" s="12" t="n">
        <x:f>'Country Inputs'!U119</x:f>
        <x:v>80</x:v>
      </x:c>
      <x:c r="K238" s="12" t="n">
        <x:f>IF(ISNUMBER(I238),I238/J238,"Missing input")</x:f>
        <x:v>124.84759375000002</x:v>
      </x:c>
      <x:c r="L238" s="12" t="n">
        <x:f>Assumptions!C9</x:f>
        <x:v>7</x:v>
      </x:c>
      <x:c r="M238" s="12" t="n">
        <x:f>IF(ISNUMBER(K238),K238/L238,"Missing input")</x:f>
        <x:v>17.835370535714286</x:v>
      </x:c>
      <x:c r="N238" s="17" t="n">
        <x:f>Assumptions!C6</x:f>
        <x:v>12000</x:v>
      </x:c>
      <x:c r="O238" s="17" t="n">
        <x:f>Assumptions!C7</x:f>
        <x:v>2400</x:v>
      </x:c>
      <x:c r="P238" s="17" t="n">
        <x:f>Assumptions!C8</x:f>
        <x:v>48</x:v>
      </x:c>
      <x:c r="Q238" s="12" t="n">
        <x:f>IF(COUNT(Assumptions!C6:C8)&lt;3,"Missing price input",IF(ISNUMBER(M238),M238*N238+K238*O238+I238*P238,"Missing input"))</x:f>
        <x:v>993073.4314285715</x:v>
      </x:c>
      <x:c r="R238" s="15" t="n">
        <x:f>0</x:f>
        <x:v>0</x:v>
      </x:c>
      <x:c r="S238" s="15" t="n">
        <x:f>0</x:f>
        <x:v>0</x:v>
      </x:c>
      <x:c r="T238" s="15" t="n">
        <x:f>0</x:f>
        <x:v>0</x:v>
      </x:c>
      <x:c r="U238" s="15" t="n">
        <x:f>Assumptions!C10</x:f>
        <x:v>0.5</x:v>
      </x:c>
      <x:c r="V238" s="16" t="n">
        <x:f>IF(ISNUMBER(Q238),Q238*R238*S238*T238*U238,"Missing input")</x:f>
        <x:v>0</x:v>
      </x:c>
      <x:c r="W238" s="2"/>
      <x:c r="X238" s="2"/>
    </x:row>
    <x:row r="239" ht="23" customHeight="1">
      <x:c r="A239" s="2" t="str">
        <x:v>UKR</x:v>
      </x:c>
      <x:c r="B239" s="2" t="str">
        <x:v>Ukraine</x:v>
      </x:c>
      <x:c r="C239" s="2" t="str">
        <x:v>Europe</x:v>
      </x:c>
      <x:c r="D239" s="2" t="str">
        <x:v>High</x:v>
      </x:c>
      <x:c r="E239" s="17" t="n">
        <x:f>'Country Inputs'!F119</x:f>
        <x:v>78955</x:v>
      </x:c>
      <x:c r="F239" s="18" t="n">
        <x:f>'Country Inputs'!N119</x:f>
        <x:v>1</x:v>
      </x:c>
      <x:c r="G239" s="18" t="n">
        <x:f>'Country Inputs'!Q119</x:f>
        <x:v>0.7</x:v>
      </x:c>
      <x:c r="H239" s="18" t="n">
        <x:f>'Country Inputs'!T119</x:f>
        <x:v>0.36</x:v>
      </x:c>
      <x:c r="I239" s="12" t="n">
        <x:f>IF(COUNT('Country Inputs'!F119,'Country Inputs'!N119,'Country Inputs'!Q119,'Country Inputs'!T119)&lt;4,"Missing input",E239*F239*G239*H239)</x:f>
        <x:v>19896.66</x:v>
      </x:c>
      <x:c r="J239" s="12" t="n">
        <x:f>'Country Inputs'!U119</x:f>
        <x:v>80</x:v>
      </x:c>
      <x:c r="K239" s="12" t="n">
        <x:f>IF(ISNUMBER(I239),I239/J239,"Missing input")</x:f>
        <x:v>248.70825</x:v>
      </x:c>
      <x:c r="L239" s="12" t="n">
        <x:f>Assumptions!D9</x:f>
        <x:v>7</x:v>
      </x:c>
      <x:c r="M239" s="12" t="n">
        <x:f>IF(ISNUMBER(K239),K239/L239,"Missing input")</x:f>
        <x:v>35.52975</x:v>
      </x:c>
      <x:c r="N239" s="17" t="n">
        <x:f>Assumptions!D6</x:f>
        <x:v>18000</x:v>
      </x:c>
      <x:c r="O239" s="17" t="n">
        <x:f>Assumptions!D7</x:f>
        <x:v>3600</x:v>
      </x:c>
      <x:c r="P239" s="17" t="n">
        <x:f>Assumptions!D8</x:f>
        <x:v>72</x:v>
      </x:c>
      <x:c r="Q239" s="12" t="n">
        <x:f>IF(COUNT(Assumptions!D6:D8)&lt;3,"Missing price input",IF(ISNUMBER(M239),M239*N239+K239*O239+I239*P239,"Missing input"))</x:f>
        <x:v>2967444.7199999997</x:v>
      </x:c>
      <x:c r="R239" s="15" t="n">
        <x:f>0</x:f>
        <x:v>0</x:v>
      </x:c>
      <x:c r="S239" s="15" t="n">
        <x:f>0</x:f>
        <x:v>0</x:v>
      </x:c>
      <x:c r="T239" s="15" t="n">
        <x:f>0</x:f>
        <x:v>0</x:v>
      </x:c>
      <x:c r="U239" s="15" t="n">
        <x:f>Assumptions!D10</x:f>
        <x:v>0.5</x:v>
      </x:c>
      <x:c r="V239" s="16" t="n">
        <x:f>IF(ISNUMBER(Q239),Q239*R239*S239*T239*U239,"Missing input")</x:f>
        <x:v>0</x:v>
      </x:c>
      <x:c r="W239" s="2"/>
      <x:c r="X239" s="2"/>
    </x:row>
    <x:row r="240" ht="23" customHeight="1">
      <x:c r="A240" s="2" t="str">
        <x:v>GBR</x:v>
      </x:c>
      <x:c r="B240" s="2" t="str">
        <x:v>United Kingdom of Great Britain and Northern Ireland</x:v>
      </x:c>
      <x:c r="C240" s="2" t="str">
        <x:v>Europe</x:v>
      </x:c>
      <x:c r="D240" s="2" t="str">
        <x:v>Low</x:v>
      </x:c>
      <x:c r="E240" s="17" t="n">
        <x:f>'Country Inputs'!F120</x:f>
        <x:v>709000</x:v>
      </x:c>
      <x:c r="F240" s="18" t="n">
        <x:f>'Country Inputs'!L120</x:f>
        <x:v>1</x:v>
      </x:c>
      <x:c r="G240" s="18" t="n">
        <x:f>'Country Inputs'!O120</x:f>
        <x:v>0.4</x:v>
      </x:c>
      <x:c r="H240" s="18" t="n">
        <x:f>'Country Inputs'!R120</x:f>
        <x:v>0.15</x:v>
      </x:c>
      <x:c r="I240" s="12" t="n">
        <x:f>IF(COUNT('Country Inputs'!F120,'Country Inputs'!L120,'Country Inputs'!O120,'Country Inputs'!R120)&lt;4,"Missing input",E240*F240*G240*H240)</x:f>
        <x:v>42540</x:v>
      </x:c>
      <x:c r="J240" s="12" t="n">
        <x:f>'Country Inputs'!U120</x:f>
        <x:v>80</x:v>
      </x:c>
      <x:c r="K240" s="12" t="n">
        <x:f>IF(ISNUMBER(I240),I240/J240,"Missing input")</x:f>
        <x:v>531.75</x:v>
      </x:c>
      <x:c r="L240" s="12" t="n">
        <x:f>Assumptions!B9</x:f>
        <x:v>7</x:v>
      </x:c>
      <x:c r="M240" s="12" t="n">
        <x:f>IF(ISNUMBER(K240),K240/L240,"Missing input")</x:f>
        <x:v>75.96428571428571</x:v>
      </x:c>
      <x:c r="N240" s="17" t="n">
        <x:f>Assumptions!B6</x:f>
        <x:v>6000</x:v>
      </x:c>
      <x:c r="O240" s="17" t="n">
        <x:f>Assumptions!B7</x:f>
        <x:v>1200</x:v>
      </x:c>
      <x:c r="P240" s="17" t="n">
        <x:f>Assumptions!B8</x:f>
        <x:v>24</x:v>
      </x:c>
      <x:c r="Q240" s="12" t="n">
        <x:f>IF(COUNT(Assumptions!B6:B8)&lt;3,"Missing price input",IF(ISNUMBER(M240),M240*N240+K240*O240+I240*P240,"Missing input"))</x:f>
        <x:v>2114845.7142857146</x:v>
      </x:c>
      <x:c r="R240" s="15" t="n">
        <x:f>Assumptions!B11</x:f>
        <x:v>0.05</x:v>
      </x:c>
      <x:c r="S240" s="15" t="n">
        <x:f>Assumptions!B12</x:f>
        <x:v>0.6</x:v>
      </x:c>
      <x:c r="T240" s="15" t="n">
        <x:f>Assumptions!B13</x:f>
        <x:v>0.4</x:v>
      </x:c>
      <x:c r="U240" s="15" t="n">
        <x:f>Assumptions!B10</x:f>
        <x:v>0.5</x:v>
      </x:c>
      <x:c r="V240" s="16" t="n">
        <x:f>IF(ISNUMBER(Q240),Q240*R240*S240*T240*U240,"Missing input")</x:f>
        <x:v>12689.074285714289</x:v>
      </x:c>
      <x:c r="W240" s="2"/>
      <x:c r="X240" s="2"/>
    </x:row>
    <x:row r="241" ht="23" customHeight="1">
      <x:c r="A241" s="2" t="str">
        <x:v>GBR</x:v>
      </x:c>
      <x:c r="B241" s="2" t="str">
        <x:v>United Kingdom of Great Britain and Northern Ireland</x:v>
      </x:c>
      <x:c r="C241" s="2" t="str">
        <x:v>Europe</x:v>
      </x:c>
      <x:c r="D241" s="2" t="str">
        <x:v>Base</x:v>
      </x:c>
      <x:c r="E241" s="17" t="n">
        <x:f>'Country Inputs'!F120</x:f>
        <x:v>709000</x:v>
      </x:c>
      <x:c r="F241" s="18" t="n">
        <x:f>'Country Inputs'!M120</x:f>
        <x:v>1</x:v>
      </x:c>
      <x:c r="G241" s="18" t="n">
        <x:f>'Country Inputs'!P120</x:f>
        <x:v>0.55</x:v>
      </x:c>
      <x:c r="H241" s="18" t="n">
        <x:f>'Country Inputs'!S120</x:f>
        <x:v>0.23636363636363636</x:v>
      </x:c>
      <x:c r="I241" s="12" t="n">
        <x:f>IF(COUNT('Country Inputs'!F120,'Country Inputs'!M120,'Country Inputs'!P120,'Country Inputs'!S120)&lt;4,"Missing input",E241*F241*G241*H241)</x:f>
        <x:v>92170.00000000001</x:v>
      </x:c>
      <x:c r="J241" s="12" t="n">
        <x:f>'Country Inputs'!U120</x:f>
        <x:v>80</x:v>
      </x:c>
      <x:c r="K241" s="12" t="n">
        <x:f>IF(ISNUMBER(I241),I241/J241,"Missing input")</x:f>
        <x:v>1152.1250000000002</x:v>
      </x:c>
      <x:c r="L241" s="12" t="n">
        <x:f>Assumptions!C9</x:f>
        <x:v>7</x:v>
      </x:c>
      <x:c r="M241" s="12" t="n">
        <x:f>IF(ISNUMBER(K241),K241/L241,"Missing input")</x:f>
        <x:v>164.58928571428575</x:v>
      </x:c>
      <x:c r="N241" s="17" t="n">
        <x:f>Assumptions!C6</x:f>
        <x:v>12000</x:v>
      </x:c>
      <x:c r="O241" s="17" t="n">
        <x:f>Assumptions!C7</x:f>
        <x:v>2400</x:v>
      </x:c>
      <x:c r="P241" s="17" t="n">
        <x:f>Assumptions!C8</x:f>
        <x:v>48</x:v>
      </x:c>
      <x:c r="Q241" s="12" t="n">
        <x:f>IF(COUNT(Assumptions!C6:C8)&lt;3,"Missing price input",IF(ISNUMBER(M241),M241*N241+K241*O241+I241*P241,"Missing input"))</x:f>
        <x:v>9164331.42857143</x:v>
      </x:c>
      <x:c r="R241" s="15" t="n">
        <x:f>Assumptions!C11</x:f>
        <x:v>0.15</x:v>
      </x:c>
      <x:c r="S241" s="15" t="n">
        <x:f>Assumptions!C12</x:f>
        <x:v>0.8</x:v>
      </x:c>
      <x:c r="T241" s="15" t="n">
        <x:f>Assumptions!C13</x:f>
        <x:v>0.6</x:v>
      </x:c>
      <x:c r="U241" s="15" t="n">
        <x:f>Assumptions!C10</x:f>
        <x:v>0.5</x:v>
      </x:c>
      <x:c r="V241" s="16" t="n">
        <x:f>IF(ISNUMBER(Q241),Q241*R241*S241*T241*U241,"Missing input")</x:f>
        <x:v>329915.93142857146</x:v>
      </x:c>
      <x:c r="W241" s="2"/>
      <x:c r="X241" s="2"/>
    </x:row>
    <x:row r="242" ht="23" customHeight="1">
      <x:c r="A242" s="2" t="str">
        <x:v>GBR</x:v>
      </x:c>
      <x:c r="B242" s="2" t="str">
        <x:v>United Kingdom of Great Britain and Northern Ireland</x:v>
      </x:c>
      <x:c r="C242" s="2" t="str">
        <x:v>Europe</x:v>
      </x:c>
      <x:c r="D242" s="2" t="str">
        <x:v>High</x:v>
      </x:c>
      <x:c r="E242" s="17" t="n">
        <x:f>'Country Inputs'!F120</x:f>
        <x:v>709000</x:v>
      </x:c>
      <x:c r="F242" s="18" t="n">
        <x:f>'Country Inputs'!N120</x:f>
        <x:v>1</x:v>
      </x:c>
      <x:c r="G242" s="18" t="n">
        <x:f>'Country Inputs'!Q120</x:f>
        <x:v>0.7</x:v>
      </x:c>
      <x:c r="H242" s="18" t="n">
        <x:f>'Country Inputs'!T120</x:f>
        <x:v>0.31428571428571433</x:v>
      </x:c>
      <x:c r="I242" s="12" t="n">
        <x:f>IF(COUNT('Country Inputs'!F120,'Country Inputs'!N120,'Country Inputs'!Q120,'Country Inputs'!T120)&lt;4,"Missing input",E242*F242*G242*H242)</x:f>
        <x:v>155980</x:v>
      </x:c>
      <x:c r="J242" s="12" t="n">
        <x:f>'Country Inputs'!U120</x:f>
        <x:v>80</x:v>
      </x:c>
      <x:c r="K242" s="12" t="n">
        <x:f>IF(ISNUMBER(I242),I242/J242,"Missing input")</x:f>
        <x:v>1949.75</x:v>
      </x:c>
      <x:c r="L242" s="12" t="n">
        <x:f>Assumptions!D9</x:f>
        <x:v>7</x:v>
      </x:c>
      <x:c r="M242" s="12" t="n">
        <x:f>IF(ISNUMBER(K242),K242/L242,"Missing input")</x:f>
        <x:v>278.5357142857143</x:v>
      </x:c>
      <x:c r="N242" s="17" t="n">
        <x:f>Assumptions!D6</x:f>
        <x:v>18000</x:v>
      </x:c>
      <x:c r="O242" s="17" t="n">
        <x:f>Assumptions!D7</x:f>
        <x:v>3600</x:v>
      </x:c>
      <x:c r="P242" s="17" t="n">
        <x:f>Assumptions!D8</x:f>
        <x:v>72</x:v>
      </x:c>
      <x:c r="Q242" s="12" t="n">
        <x:f>IF(COUNT(Assumptions!D6:D8)&lt;3,"Missing price input",IF(ISNUMBER(M242),M242*N242+K242*O242+I242*P242,"Missing input"))</x:f>
        <x:v>23263302.85714286</x:v>
      </x:c>
      <x:c r="R242" s="15" t="n">
        <x:f>Assumptions!D11</x:f>
        <x:v>0.3</x:v>
      </x:c>
      <x:c r="S242" s="15" t="n">
        <x:f>Assumptions!D12</x:f>
        <x:v>0.9</x:v>
      </x:c>
      <x:c r="T242" s="15" t="n">
        <x:f>Assumptions!D13</x:f>
        <x:v>0.75</x:v>
      </x:c>
      <x:c r="U242" s="15" t="n">
        <x:f>Assumptions!D10</x:f>
        <x:v>0.5</x:v>
      </x:c>
      <x:c r="V242" s="16" t="n">
        <x:f>IF(ISNUMBER(Q242),Q242*R242*S242*T242*U242,"Missing input")</x:f>
        <x:v>2355409.4142857147</x:v>
      </x:c>
      <x:c r="W242" s="2"/>
      <x:c r="X242" s="2"/>
    </x:row>
    <x:row r="243" ht="23" customHeight="1">
      <x:c r="A243" s="2" t="str">
        <x:v>ARG</x:v>
      </x:c>
      <x:c r="B243" s="2" t="str">
        <x:v>Argentina</x:v>
      </x:c>
      <x:c r="C243" s="2" t="str">
        <x:v>LATAM and Caribbean</x:v>
      </x:c>
      <x:c r="D243" s="2" t="str">
        <x:v>Low</x:v>
      </x:c>
      <x:c r="E243" s="17" t="n">
        <x:f>'Country Inputs'!F124</x:f>
        <x:v>270392</x:v>
      </x:c>
      <x:c r="F243" s="18" t="n">
        <x:f>'Country Inputs'!L124</x:f>
        <x:v>1</x:v>
      </x:c>
      <x:c r="G243" s="18" t="n">
        <x:f>'Country Inputs'!O124</x:f>
        <x:v>0.5</x:v>
      </x:c>
      <x:c r="H243" s="18" t="n">
        <x:f>'Country Inputs'!R124</x:f>
        <x:v>0.1</x:v>
      </x:c>
      <x:c r="I243" s="12" t="n">
        <x:f>IF(COUNT('Country Inputs'!F124,'Country Inputs'!L124,'Country Inputs'!O124,'Country Inputs'!R124)&lt;4,"Missing input",E243*F243*G243*H243)</x:f>
        <x:v>13519.6</x:v>
      </x:c>
      <x:c r="J243" s="12" t="n">
        <x:f>'Country Inputs'!U124</x:f>
        <x:v>70</x:v>
      </x:c>
      <x:c r="K243" s="12" t="n">
        <x:f>IF(ISNUMBER(I243),I243/J243,"Missing input")</x:f>
        <x:v>193.13714285714286</x:v>
      </x:c>
      <x:c r="L243" s="12" t="n">
        <x:f>Assumptions!B9</x:f>
        <x:v>7</x:v>
      </x:c>
      <x:c r="M243" s="12" t="n">
        <x:f>IF(ISNUMBER(K243),K243/L243,"Missing input")</x:f>
        <x:v>27.591020408163267</x:v>
      </x:c>
      <x:c r="N243" s="17" t="n">
        <x:f>Assumptions!B6</x:f>
        <x:v>6000</x:v>
      </x:c>
      <x:c r="O243" s="17" t="n">
        <x:f>Assumptions!B7</x:f>
        <x:v>1200</x:v>
      </x:c>
      <x:c r="P243" s="17" t="n">
        <x:f>Assumptions!B8</x:f>
        <x:v>24</x:v>
      </x:c>
      <x:c r="Q243" s="12" t="n">
        <x:f>IF(COUNT(Assumptions!B6:B8)&lt;3,"Missing price input",IF(ISNUMBER(M243),M243*N243+K243*O243+I243*P243,"Missing input"))</x:f>
        <x:v>721781.093877551</x:v>
      </x:c>
      <x:c r="R243" s="15" t="n">
        <x:f>0</x:f>
        <x:v>0</x:v>
      </x:c>
      <x:c r="S243" s="15" t="n">
        <x:f>0</x:f>
        <x:v>0</x:v>
      </x:c>
      <x:c r="T243" s="15" t="n">
        <x:f>0</x:f>
        <x:v>0</x:v>
      </x:c>
      <x:c r="U243" s="15" t="n">
        <x:f>Assumptions!B10</x:f>
        <x:v>0.5</x:v>
      </x:c>
      <x:c r="V243" s="16" t="n">
        <x:f>IF(ISNUMBER(Q243),Q243*R243*S243*T243*U243,"Missing input")</x:f>
        <x:v>0</x:v>
      </x:c>
      <x:c r="W243" s="2"/>
      <x:c r="X243" s="2"/>
    </x:row>
    <x:row r="244" ht="23" customHeight="1">
      <x:c r="A244" s="2" t="str">
        <x:v>ARG</x:v>
      </x:c>
      <x:c r="B244" s="2" t="str">
        <x:v>Argentina</x:v>
      </x:c>
      <x:c r="C244" s="2" t="str">
        <x:v>LATAM and Caribbean</x:v>
      </x:c>
      <x:c r="D244" s="2" t="str">
        <x:v>Base</x:v>
      </x:c>
      <x:c r="E244" s="17" t="n">
        <x:f>'Country Inputs'!F124</x:f>
        <x:v>270392</x:v>
      </x:c>
      <x:c r="F244" s="18" t="n">
        <x:f>'Country Inputs'!M124</x:f>
        <x:v>1</x:v>
      </x:c>
      <x:c r="G244" s="18" t="n">
        <x:f>'Country Inputs'!P124</x:f>
        <x:v>0.65</x:v>
      </x:c>
      <x:c r="H244" s="18" t="n">
        <x:f>'Country Inputs'!S124</x:f>
        <x:v>0.2</x:v>
      </x:c>
      <x:c r="I244" s="12" t="n">
        <x:f>IF(COUNT('Country Inputs'!F124,'Country Inputs'!M124,'Country Inputs'!P124,'Country Inputs'!S124)&lt;4,"Missing input",E244*F244*G244*H244)</x:f>
        <x:v>35150.96000000001</x:v>
      </x:c>
      <x:c r="J244" s="12" t="n">
        <x:f>'Country Inputs'!U124</x:f>
        <x:v>70</x:v>
      </x:c>
      <x:c r="K244" s="12" t="n">
        <x:f>IF(ISNUMBER(I244),I244/J244,"Missing input")</x:f>
        <x:v>502.1565714285715</x:v>
      </x:c>
      <x:c r="L244" s="12" t="n">
        <x:f>Assumptions!C9</x:f>
        <x:v>7</x:v>
      </x:c>
      <x:c r="M244" s="12" t="n">
        <x:f>IF(ISNUMBER(K244),K244/L244,"Missing input")</x:f>
        <x:v>71.7366530612245</x:v>
      </x:c>
      <x:c r="N244" s="17" t="n">
        <x:f>Assumptions!C6</x:f>
        <x:v>12000</x:v>
      </x:c>
      <x:c r="O244" s="17" t="n">
        <x:f>Assumptions!C7</x:f>
        <x:v>2400</x:v>
      </x:c>
      <x:c r="P244" s="17" t="n">
        <x:f>Assumptions!C8</x:f>
        <x:v>48</x:v>
      </x:c>
      <x:c r="Q244" s="12" t="n">
        <x:f>IF(COUNT(Assumptions!C6:C8)&lt;3,"Missing price input",IF(ISNUMBER(M244),M244*N244+K244*O244+I244*P244,"Missing input"))</x:f>
        <x:v>3753261.6881632656</x:v>
      </x:c>
      <x:c r="R244" s="15" t="n">
        <x:f>0</x:f>
        <x:v>0</x:v>
      </x:c>
      <x:c r="S244" s="15" t="n">
        <x:f>0</x:f>
        <x:v>0</x:v>
      </x:c>
      <x:c r="T244" s="15" t="n">
        <x:f>0</x:f>
        <x:v>0</x:v>
      </x:c>
      <x:c r="U244" s="15" t="n">
        <x:f>Assumptions!C10</x:f>
        <x:v>0.5</x:v>
      </x:c>
      <x:c r="V244" s="16" t="n">
        <x:f>IF(ISNUMBER(Q244),Q244*R244*S244*T244*U244,"Missing input")</x:f>
        <x:v>0</x:v>
      </x:c>
      <x:c r="W244" s="2"/>
      <x:c r="X244" s="2"/>
    </x:row>
    <x:row r="245" ht="23" customHeight="1">
      <x:c r="A245" s="2" t="str">
        <x:v>ARG</x:v>
      </x:c>
      <x:c r="B245" s="2" t="str">
        <x:v>Argentina</x:v>
      </x:c>
      <x:c r="C245" s="2" t="str">
        <x:v>LATAM and Caribbean</x:v>
      </x:c>
      <x:c r="D245" s="2" t="str">
        <x:v>High</x:v>
      </x:c>
      <x:c r="E245" s="17" t="n">
        <x:f>'Country Inputs'!F124</x:f>
        <x:v>270392</x:v>
      </x:c>
      <x:c r="F245" s="18" t="n">
        <x:f>'Country Inputs'!N124</x:f>
        <x:v>1</x:v>
      </x:c>
      <x:c r="G245" s="18" t="n">
        <x:f>'Country Inputs'!Q124</x:f>
        <x:v>0.8</x:v>
      </x:c>
      <x:c r="H245" s="18" t="n">
        <x:f>'Country Inputs'!T124</x:f>
        <x:v>0.32</x:v>
      </x:c>
      <x:c r="I245" s="12" t="n">
        <x:f>IF(COUNT('Country Inputs'!F124,'Country Inputs'!N124,'Country Inputs'!Q124,'Country Inputs'!T124)&lt;4,"Missing input",E245*F245*G245*H245)</x:f>
        <x:v>69220.352</x:v>
      </x:c>
      <x:c r="J245" s="12" t="n">
        <x:f>'Country Inputs'!U124</x:f>
        <x:v>70</x:v>
      </x:c>
      <x:c r="K245" s="12" t="n">
        <x:f>IF(ISNUMBER(I245),I245/J245,"Missing input")</x:f>
        <x:v>988.8621714285714</x:v>
      </x:c>
      <x:c r="L245" s="12" t="n">
        <x:f>Assumptions!D9</x:f>
        <x:v>7</x:v>
      </x:c>
      <x:c r="M245" s="12" t="n">
        <x:f>IF(ISNUMBER(K245),K245/L245,"Missing input")</x:f>
        <x:v>141.2660244897959</x:v>
      </x:c>
      <x:c r="N245" s="17" t="n">
        <x:f>Assumptions!D6</x:f>
        <x:v>18000</x:v>
      </x:c>
      <x:c r="O245" s="17" t="n">
        <x:f>Assumptions!D7</x:f>
        <x:v>3600</x:v>
      </x:c>
      <x:c r="P245" s="17" t="n">
        <x:f>Assumptions!D8</x:f>
        <x:v>72</x:v>
      </x:c>
      <x:c r="Q245" s="12" t="n">
        <x:f>IF(COUNT(Assumptions!D6:D8)&lt;3,"Missing price input",IF(ISNUMBER(M245),M245*N245+K245*O245+I245*P245,"Missing input"))</x:f>
        <x:v>11086557.601959184</x:v>
      </x:c>
      <x:c r="R245" s="15" t="n">
        <x:f>0</x:f>
        <x:v>0</x:v>
      </x:c>
      <x:c r="S245" s="15" t="n">
        <x:f>0</x:f>
        <x:v>0</x:v>
      </x:c>
      <x:c r="T245" s="15" t="n">
        <x:f>0</x:f>
        <x:v>0</x:v>
      </x:c>
      <x:c r="U245" s="15" t="n">
        <x:f>Assumptions!D10</x:f>
        <x:v>0.5</x:v>
      </x:c>
      <x:c r="V245" s="16" t="n">
        <x:f>IF(ISNUMBER(Q245),Q245*R245*S245*T245*U245,"Missing input")</x:f>
        <x:v>0</x:v>
      </x:c>
      <x:c r="W245" s="2"/>
      <x:c r="X245" s="2"/>
    </x:row>
    <x:row r="246" ht="23" customHeight="1">
      <x:c r="A246" s="2" t="str">
        <x:v>ABW</x:v>
      </x:c>
      <x:c r="B246" s="2" t="str">
        <x:v>Aruba</x:v>
      </x:c>
      <x:c r="C246" s="2" t="str">
        <x:v>LATAM and Caribbean</x:v>
      </x:c>
      <x:c r="D246" s="2" t="str">
        <x:v>Low</x:v>
      </x:c>
      <x:c r="E246" s="17" t="n">
        <x:f>'Country Inputs'!F125</x:f>
        <x:v>11929</x:v>
      </x:c>
      <x:c r="F246" s="18" t="n">
        <x:f>'Country Inputs'!L125</x:f>
        <x:v>1</x:v>
      </x:c>
      <x:c r="G246" s="18" t="n">
        <x:f>'Country Inputs'!O125</x:f>
        <x:v>0.5</x:v>
      </x:c>
      <x:c r="H246" s="18" t="n">
        <x:f>'Country Inputs'!R125</x:f>
        <x:v>0.1</x:v>
      </x:c>
      <x:c r="I246" s="12" t="n">
        <x:f>IF(COUNT('Country Inputs'!F125,'Country Inputs'!L125,'Country Inputs'!O125,'Country Inputs'!R125)&lt;4,"Missing input",E246*F246*G246*H246)</x:f>
        <x:v>596.45</x:v>
      </x:c>
      <x:c r="J246" s="12" t="n">
        <x:f>'Country Inputs'!U125</x:f>
        <x:v>70</x:v>
      </x:c>
      <x:c r="K246" s="12" t="n">
        <x:f>IF(ISNUMBER(I246),I246/J246,"Missing input")</x:f>
        <x:v>8.520714285714286</x:v>
      </x:c>
      <x:c r="L246" s="12" t="n">
        <x:f>Assumptions!B9</x:f>
        <x:v>7</x:v>
      </x:c>
      <x:c r="M246" s="12" t="n">
        <x:f>IF(ISNUMBER(K246),K246/L246,"Missing input")</x:f>
        <x:v>1.2172448979591837</x:v>
      </x:c>
      <x:c r="N246" s="17" t="n">
        <x:f>Assumptions!B6</x:f>
        <x:v>6000</x:v>
      </x:c>
      <x:c r="O246" s="17" t="n">
        <x:f>Assumptions!B7</x:f>
        <x:v>1200</x:v>
      </x:c>
      <x:c r="P246" s="17" t="n">
        <x:f>Assumptions!B8</x:f>
        <x:v>24</x:v>
      </x:c>
      <x:c r="Q246" s="12" t="n">
        <x:f>IF(COUNT(Assumptions!B6:B8)&lt;3,"Missing price input",IF(ISNUMBER(M246),M246*N246+K246*O246+I246*P246,"Missing input"))</x:f>
        <x:v>31843.126530612244</x:v>
      </x:c>
      <x:c r="R246" s="15" t="n">
        <x:f>0</x:f>
        <x:v>0</x:v>
      </x:c>
      <x:c r="S246" s="15" t="n">
        <x:f>0</x:f>
        <x:v>0</x:v>
      </x:c>
      <x:c r="T246" s="15" t="n">
        <x:f>0</x:f>
        <x:v>0</x:v>
      </x:c>
      <x:c r="U246" s="15" t="n">
        <x:f>Assumptions!B10</x:f>
        <x:v>0.5</x:v>
      </x:c>
      <x:c r="V246" s="16" t="n">
        <x:f>IF(ISNUMBER(Q246),Q246*R246*S246*T246*U246,"Missing input")</x:f>
        <x:v>0</x:v>
      </x:c>
      <x:c r="W246" s="2"/>
      <x:c r="X246" s="2"/>
    </x:row>
    <x:row r="247" ht="23" customHeight="1">
      <x:c r="A247" s="2" t="str">
        <x:v>ABW</x:v>
      </x:c>
      <x:c r="B247" s="2" t="str">
        <x:v>Aruba</x:v>
      </x:c>
      <x:c r="C247" s="2" t="str">
        <x:v>LATAM and Caribbean</x:v>
      </x:c>
      <x:c r="D247" s="2" t="str">
        <x:v>Base</x:v>
      </x:c>
      <x:c r="E247" s="17" t="n">
        <x:f>'Country Inputs'!F125</x:f>
        <x:v>11929</x:v>
      </x:c>
      <x:c r="F247" s="18" t="n">
        <x:f>'Country Inputs'!M125</x:f>
        <x:v>1</x:v>
      </x:c>
      <x:c r="G247" s="18" t="n">
        <x:f>'Country Inputs'!P125</x:f>
        <x:v>0.65</x:v>
      </x:c>
      <x:c r="H247" s="18" t="n">
        <x:f>'Country Inputs'!S125</x:f>
        <x:v>0.2</x:v>
      </x:c>
      <x:c r="I247" s="12" t="n">
        <x:f>IF(COUNT('Country Inputs'!F125,'Country Inputs'!M125,'Country Inputs'!P125,'Country Inputs'!S125)&lt;4,"Missing input",E247*F247*G247*H247)</x:f>
        <x:v>1550.7700000000002</x:v>
      </x:c>
      <x:c r="J247" s="12" t="n">
        <x:f>'Country Inputs'!U125</x:f>
        <x:v>70</x:v>
      </x:c>
      <x:c r="K247" s="12" t="n">
        <x:f>IF(ISNUMBER(I247),I247/J247,"Missing input")</x:f>
        <x:v>22.153857142857145</x:v>
      </x:c>
      <x:c r="L247" s="12" t="n">
        <x:f>Assumptions!C9</x:f>
        <x:v>7</x:v>
      </x:c>
      <x:c r="M247" s="12" t="n">
        <x:f>IF(ISNUMBER(K247),K247/L247,"Missing input")</x:f>
        <x:v>3.164836734693878</x:v>
      </x:c>
      <x:c r="N247" s="17" t="n">
        <x:f>Assumptions!C6</x:f>
        <x:v>12000</x:v>
      </x:c>
      <x:c r="O247" s="17" t="n">
        <x:f>Assumptions!C7</x:f>
        <x:v>2400</x:v>
      </x:c>
      <x:c r="P247" s="17" t="n">
        <x:f>Assumptions!C8</x:f>
        <x:v>48</x:v>
      </x:c>
      <x:c r="Q247" s="12" t="n">
        <x:f>IF(COUNT(Assumptions!C6:C8)&lt;3,"Missing price input",IF(ISNUMBER(M247),M247*N247+K247*O247+I247*P247,"Missing input"))</x:f>
        <x:v>165584.2579591837</x:v>
      </x:c>
      <x:c r="R247" s="15" t="n">
        <x:f>0</x:f>
        <x:v>0</x:v>
      </x:c>
      <x:c r="S247" s="15" t="n">
        <x:f>0</x:f>
        <x:v>0</x:v>
      </x:c>
      <x:c r="T247" s="15" t="n">
        <x:f>0</x:f>
        <x:v>0</x:v>
      </x:c>
      <x:c r="U247" s="15" t="n">
        <x:f>Assumptions!C10</x:f>
        <x:v>0.5</x:v>
      </x:c>
      <x:c r="V247" s="16" t="n">
        <x:f>IF(ISNUMBER(Q247),Q247*R247*S247*T247*U247,"Missing input")</x:f>
        <x:v>0</x:v>
      </x:c>
      <x:c r="W247" s="2"/>
      <x:c r="X247" s="2"/>
    </x:row>
    <x:row r="248" ht="23" customHeight="1">
      <x:c r="A248" s="2" t="str">
        <x:v>ABW</x:v>
      </x:c>
      <x:c r="B248" s="2" t="str">
        <x:v>Aruba</x:v>
      </x:c>
      <x:c r="C248" s="2" t="str">
        <x:v>LATAM and Caribbean</x:v>
      </x:c>
      <x:c r="D248" s="2" t="str">
        <x:v>High</x:v>
      </x:c>
      <x:c r="E248" s="17" t="n">
        <x:f>'Country Inputs'!F125</x:f>
        <x:v>11929</x:v>
      </x:c>
      <x:c r="F248" s="18" t="n">
        <x:f>'Country Inputs'!N125</x:f>
        <x:v>1</x:v>
      </x:c>
      <x:c r="G248" s="18" t="n">
        <x:f>'Country Inputs'!Q125</x:f>
        <x:v>0.8</x:v>
      </x:c>
      <x:c r="H248" s="18" t="n">
        <x:f>'Country Inputs'!T125</x:f>
        <x:v>0.32</x:v>
      </x:c>
      <x:c r="I248" s="12" t="n">
        <x:f>IF(COUNT('Country Inputs'!F125,'Country Inputs'!N125,'Country Inputs'!Q125,'Country Inputs'!T125)&lt;4,"Missing input",E248*F248*G248*H248)</x:f>
        <x:v>3053.824</x:v>
      </x:c>
      <x:c r="J248" s="12" t="n">
        <x:f>'Country Inputs'!U125</x:f>
        <x:v>70</x:v>
      </x:c>
      <x:c r="K248" s="12" t="n">
        <x:f>IF(ISNUMBER(I248),I248/J248,"Missing input")</x:f>
        <x:v>43.62605714285714</x:v>
      </x:c>
      <x:c r="L248" s="12" t="n">
        <x:f>Assumptions!D9</x:f>
        <x:v>7</x:v>
      </x:c>
      <x:c r="M248" s="12" t="n">
        <x:f>IF(ISNUMBER(K248),K248/L248,"Missing input")</x:f>
        <x:v>6.232293877551021</x:v>
      </x:c>
      <x:c r="N248" s="17" t="n">
        <x:f>Assumptions!D6</x:f>
        <x:v>18000</x:v>
      </x:c>
      <x:c r="O248" s="17" t="n">
        <x:f>Assumptions!D7</x:f>
        <x:v>3600</x:v>
      </x:c>
      <x:c r="P248" s="17" t="n">
        <x:f>Assumptions!D8</x:f>
        <x:v>72</x:v>
      </x:c>
      <x:c r="Q248" s="12" t="n">
        <x:f>IF(COUNT(Assumptions!D6:D8)&lt;3,"Missing price input",IF(ISNUMBER(M248),M248*N248+K248*O248+I248*P248,"Missing input"))</x:f>
        <x:v>489110.42351020407</x:v>
      </x:c>
      <x:c r="R248" s="15" t="n">
        <x:f>0</x:f>
        <x:v>0</x:v>
      </x:c>
      <x:c r="S248" s="15" t="n">
        <x:f>0</x:f>
        <x:v>0</x:v>
      </x:c>
      <x:c r="T248" s="15" t="n">
        <x:f>0</x:f>
        <x:v>0</x:v>
      </x:c>
      <x:c r="U248" s="15" t="n">
        <x:f>Assumptions!D10</x:f>
        <x:v>0.5</x:v>
      </x:c>
      <x:c r="V248" s="16" t="n">
        <x:f>IF(ISNUMBER(Q248),Q248*R248*S248*T248*U248,"Missing input")</x:f>
        <x:v>0</x:v>
      </x:c>
      <x:c r="W248" s="2"/>
      <x:c r="X248" s="2"/>
    </x:row>
    <x:row r="249" ht="23" customHeight="1">
      <x:c r="A249" s="2" t="str">
        <x:v>BHS</x:v>
      </x:c>
      <x:c r="B249" s="2" t="str">
        <x:v>Bahamas</x:v>
      </x:c>
      <x:c r="C249" s="2" t="str">
        <x:v>LATAM and Caribbean</x:v>
      </x:c>
      <x:c r="D249" s="2" t="str">
        <x:v>Low</x:v>
      </x:c>
      <x:c r="E249" s="17" t="n">
        <x:f>'Country Inputs'!F126</x:f>
        <x:v>16097</x:v>
      </x:c>
      <x:c r="F249" s="18" t="n">
        <x:f>'Country Inputs'!L126</x:f>
        <x:v>1</x:v>
      </x:c>
      <x:c r="G249" s="18" t="n">
        <x:f>'Country Inputs'!O126</x:f>
        <x:v>0.5</x:v>
      </x:c>
      <x:c r="H249" s="18" t="n">
        <x:f>'Country Inputs'!R126</x:f>
        <x:v>0.1</x:v>
      </x:c>
      <x:c r="I249" s="12" t="n">
        <x:f>IF(COUNT('Country Inputs'!F126,'Country Inputs'!L126,'Country Inputs'!O126,'Country Inputs'!R126)&lt;4,"Missing input",E249*F249*G249*H249)</x:f>
        <x:v>804.85</x:v>
      </x:c>
      <x:c r="J249" s="12" t="n">
        <x:f>'Country Inputs'!U126</x:f>
        <x:v>70</x:v>
      </x:c>
      <x:c r="K249" s="12" t="n">
        <x:f>IF(ISNUMBER(I249),I249/J249,"Missing input")</x:f>
        <x:v>11.497857142857143</x:v>
      </x:c>
      <x:c r="L249" s="12" t="n">
        <x:f>Assumptions!B9</x:f>
        <x:v>7</x:v>
      </x:c>
      <x:c r="M249" s="12" t="n">
        <x:f>IF(ISNUMBER(K249),K249/L249,"Missing input")</x:f>
        <x:v>1.6425510204081633</x:v>
      </x:c>
      <x:c r="N249" s="17" t="n">
        <x:f>Assumptions!B6</x:f>
        <x:v>6000</x:v>
      </x:c>
      <x:c r="O249" s="17" t="n">
        <x:f>Assumptions!B7</x:f>
        <x:v>1200</x:v>
      </x:c>
      <x:c r="P249" s="17" t="n">
        <x:f>Assumptions!B8</x:f>
        <x:v>24</x:v>
      </x:c>
      <x:c r="Q249" s="12" t="n">
        <x:f>IF(COUNT(Assumptions!B6:B8)&lt;3,"Missing price input",IF(ISNUMBER(M249),M249*N249+K249*O249+I249*P249,"Missing input"))</x:f>
        <x:v>42969.13469387755</x:v>
      </x:c>
      <x:c r="R249" s="15" t="n">
        <x:f>0</x:f>
        <x:v>0</x:v>
      </x:c>
      <x:c r="S249" s="15" t="n">
        <x:f>0</x:f>
        <x:v>0</x:v>
      </x:c>
      <x:c r="T249" s="15" t="n">
        <x:f>0</x:f>
        <x:v>0</x:v>
      </x:c>
      <x:c r="U249" s="15" t="n">
        <x:f>Assumptions!B10</x:f>
        <x:v>0.5</x:v>
      </x:c>
      <x:c r="V249" s="16" t="n">
        <x:f>IF(ISNUMBER(Q249),Q249*R249*S249*T249*U249,"Missing input")</x:f>
        <x:v>0</x:v>
      </x:c>
      <x:c r="W249" s="2"/>
      <x:c r="X249" s="2"/>
    </x:row>
    <x:row r="250" ht="23" customHeight="1">
      <x:c r="A250" s="2" t="str">
        <x:v>BHS</x:v>
      </x:c>
      <x:c r="B250" s="2" t="str">
        <x:v>Bahamas</x:v>
      </x:c>
      <x:c r="C250" s="2" t="str">
        <x:v>LATAM and Caribbean</x:v>
      </x:c>
      <x:c r="D250" s="2" t="str">
        <x:v>Base</x:v>
      </x:c>
      <x:c r="E250" s="17" t="n">
        <x:f>'Country Inputs'!F126</x:f>
        <x:v>16097</x:v>
      </x:c>
      <x:c r="F250" s="18" t="n">
        <x:f>'Country Inputs'!M126</x:f>
        <x:v>1</x:v>
      </x:c>
      <x:c r="G250" s="18" t="n">
        <x:f>'Country Inputs'!P126</x:f>
        <x:v>0.65</x:v>
      </x:c>
      <x:c r="H250" s="18" t="n">
        <x:f>'Country Inputs'!S126</x:f>
        <x:v>0.2</x:v>
      </x:c>
      <x:c r="I250" s="12" t="n">
        <x:f>IF(COUNT('Country Inputs'!F126,'Country Inputs'!M126,'Country Inputs'!P126,'Country Inputs'!S126)&lt;4,"Missing input",E250*F250*G250*H250)</x:f>
        <x:v>2092.61</x:v>
      </x:c>
      <x:c r="J250" s="12" t="n">
        <x:f>'Country Inputs'!U126</x:f>
        <x:v>70</x:v>
      </x:c>
      <x:c r="K250" s="12" t="n">
        <x:f>IF(ISNUMBER(I250),I250/J250,"Missing input")</x:f>
        <x:v>29.894428571428573</x:v>
      </x:c>
      <x:c r="L250" s="12" t="n">
        <x:f>Assumptions!C9</x:f>
        <x:v>7</x:v>
      </x:c>
      <x:c r="M250" s="12" t="n">
        <x:f>IF(ISNUMBER(K250),K250/L250,"Missing input")</x:f>
        <x:v>4.270632653061225</x:v>
      </x:c>
      <x:c r="N250" s="17" t="n">
        <x:f>Assumptions!C6</x:f>
        <x:v>12000</x:v>
      </x:c>
      <x:c r="O250" s="17" t="n">
        <x:f>Assumptions!C7</x:f>
        <x:v>2400</x:v>
      </x:c>
      <x:c r="P250" s="17" t="n">
        <x:f>Assumptions!C8</x:f>
        <x:v>48</x:v>
      </x:c>
      <x:c r="Q250" s="12" t="n">
        <x:f>IF(COUNT(Assumptions!C6:C8)&lt;3,"Missing price input",IF(ISNUMBER(M250),M250*N250+K250*O250+I250*P250,"Missing input"))</x:f>
        <x:v>223439.50040816327</x:v>
      </x:c>
      <x:c r="R250" s="15" t="n">
        <x:f>0</x:f>
        <x:v>0</x:v>
      </x:c>
      <x:c r="S250" s="15" t="n">
        <x:f>0</x:f>
        <x:v>0</x:v>
      </x:c>
      <x:c r="T250" s="15" t="n">
        <x:f>0</x:f>
        <x:v>0</x:v>
      </x:c>
      <x:c r="U250" s="15" t="n">
        <x:f>Assumptions!C10</x:f>
        <x:v>0.5</x:v>
      </x:c>
      <x:c r="V250" s="16" t="n">
        <x:f>IF(ISNUMBER(Q250),Q250*R250*S250*T250*U250,"Missing input")</x:f>
        <x:v>0</x:v>
      </x:c>
      <x:c r="W250" s="2"/>
      <x:c r="X250" s="2"/>
    </x:row>
    <x:row r="251" ht="23" customHeight="1">
      <x:c r="A251" s="2" t="str">
        <x:v>BHS</x:v>
      </x:c>
      <x:c r="B251" s="2" t="str">
        <x:v>Bahamas</x:v>
      </x:c>
      <x:c r="C251" s="2" t="str">
        <x:v>LATAM and Caribbean</x:v>
      </x:c>
      <x:c r="D251" s="2" t="str">
        <x:v>High</x:v>
      </x:c>
      <x:c r="E251" s="17" t="n">
        <x:f>'Country Inputs'!F126</x:f>
        <x:v>16097</x:v>
      </x:c>
      <x:c r="F251" s="18" t="n">
        <x:f>'Country Inputs'!N126</x:f>
        <x:v>1</x:v>
      </x:c>
      <x:c r="G251" s="18" t="n">
        <x:f>'Country Inputs'!Q126</x:f>
        <x:v>0.8</x:v>
      </x:c>
      <x:c r="H251" s="18" t="n">
        <x:f>'Country Inputs'!T126</x:f>
        <x:v>0.32</x:v>
      </x:c>
      <x:c r="I251" s="12" t="n">
        <x:f>IF(COUNT('Country Inputs'!F126,'Country Inputs'!N126,'Country Inputs'!Q126,'Country Inputs'!T126)&lt;4,"Missing input",E251*F251*G251*H251)</x:f>
        <x:v>4120.832</x:v>
      </x:c>
      <x:c r="J251" s="12" t="n">
        <x:f>'Country Inputs'!U126</x:f>
        <x:v>70</x:v>
      </x:c>
      <x:c r="K251" s="12" t="n">
        <x:f>IF(ISNUMBER(I251),I251/J251,"Missing input")</x:f>
        <x:v>58.86902857142858</x:v>
      </x:c>
      <x:c r="L251" s="12" t="n">
        <x:f>Assumptions!D9</x:f>
        <x:v>7</x:v>
      </x:c>
      <x:c r="M251" s="12" t="n">
        <x:f>IF(ISNUMBER(K251),K251/L251,"Missing input")</x:f>
        <x:v>8.409861224489797</x:v>
      </x:c>
      <x:c r="N251" s="17" t="n">
        <x:f>Assumptions!D6</x:f>
        <x:v>18000</x:v>
      </x:c>
      <x:c r="O251" s="17" t="n">
        <x:f>Assumptions!D7</x:f>
        <x:v>3600</x:v>
      </x:c>
      <x:c r="P251" s="17" t="n">
        <x:f>Assumptions!D8</x:f>
        <x:v>72</x:v>
      </x:c>
      <x:c r="Q251" s="12" t="n">
        <x:f>IF(COUNT(Assumptions!D6:D8)&lt;3,"Missing price input",IF(ISNUMBER(M251),M251*N251+K251*O251+I251*P251,"Missing input"))</x:f>
        <x:v>660005.9088979593</x:v>
      </x:c>
      <x:c r="R251" s="15" t="n">
        <x:f>0</x:f>
        <x:v>0</x:v>
      </x:c>
      <x:c r="S251" s="15" t="n">
        <x:f>0</x:f>
        <x:v>0</x:v>
      </x:c>
      <x:c r="T251" s="15" t="n">
        <x:f>0</x:f>
        <x:v>0</x:v>
      </x:c>
      <x:c r="U251" s="15" t="n">
        <x:f>Assumptions!D10</x:f>
        <x:v>0.5</x:v>
      </x:c>
      <x:c r="V251" s="16" t="n">
        <x:f>IF(ISNUMBER(Q251),Q251*R251*S251*T251*U251,"Missing input")</x:f>
        <x:v>0</x:v>
      </x:c>
      <x:c r="W251" s="2"/>
      <x:c r="X251" s="2"/>
    </x:row>
    <x:row r="252" ht="23" customHeight="1">
      <x:c r="A252" s="2" t="str">
        <x:v>BRB</x:v>
      </x:c>
      <x:c r="B252" s="2" t="str">
        <x:v>Barbados</x:v>
      </x:c>
      <x:c r="C252" s="2" t="str">
        <x:v>LATAM and Caribbean</x:v>
      </x:c>
      <x:c r="D252" s="2" t="str">
        <x:v>Low</x:v>
      </x:c>
      <x:c r="E252" s="17" t="n">
        <x:f>'Country Inputs'!F127</x:f>
        <x:v>6564</x:v>
      </x:c>
      <x:c r="F252" s="18" t="n">
        <x:f>'Country Inputs'!L127</x:f>
        <x:v>1</x:v>
      </x:c>
      <x:c r="G252" s="18" t="n">
        <x:f>'Country Inputs'!O127</x:f>
        <x:v>0.5</x:v>
      </x:c>
      <x:c r="H252" s="18" t="n">
        <x:f>'Country Inputs'!R127</x:f>
        <x:v>0.1</x:v>
      </x:c>
      <x:c r="I252" s="12" t="n">
        <x:f>IF(COUNT('Country Inputs'!F127,'Country Inputs'!L127,'Country Inputs'!O127,'Country Inputs'!R127)&lt;4,"Missing input",E252*F252*G252*H252)</x:f>
        <x:v>328.20000000000005</x:v>
      </x:c>
      <x:c r="J252" s="12" t="n">
        <x:f>'Country Inputs'!U127</x:f>
        <x:v>70</x:v>
      </x:c>
      <x:c r="K252" s="12" t="n">
        <x:f>IF(ISNUMBER(I252),I252/J252,"Missing input")</x:f>
        <x:v>4.6885714285714295</x:v>
      </x:c>
      <x:c r="L252" s="12" t="n">
        <x:f>Assumptions!B9</x:f>
        <x:v>7</x:v>
      </x:c>
      <x:c r="M252" s="12" t="n">
        <x:f>IF(ISNUMBER(K252),K252/L252,"Missing input")</x:f>
        <x:v>0.6697959183673471</x:v>
      </x:c>
      <x:c r="N252" s="17" t="n">
        <x:f>Assumptions!B6</x:f>
        <x:v>6000</x:v>
      </x:c>
      <x:c r="O252" s="17" t="n">
        <x:f>Assumptions!B7</x:f>
        <x:v>1200</x:v>
      </x:c>
      <x:c r="P252" s="17" t="n">
        <x:f>Assumptions!B8</x:f>
        <x:v>24</x:v>
      </x:c>
      <x:c r="Q252" s="12" t="n">
        <x:f>IF(COUNT(Assumptions!B6:B8)&lt;3,"Missing price input",IF(ISNUMBER(M252),M252*N252+K252*O252+I252*P252,"Missing input"))</x:f>
        <x:v>17521.8612244898</x:v>
      </x:c>
      <x:c r="R252" s="15" t="n">
        <x:f>0</x:f>
        <x:v>0</x:v>
      </x:c>
      <x:c r="S252" s="15" t="n">
        <x:f>0</x:f>
        <x:v>0</x:v>
      </x:c>
      <x:c r="T252" s="15" t="n">
        <x:f>0</x:f>
        <x:v>0</x:v>
      </x:c>
      <x:c r="U252" s="15" t="n">
        <x:f>Assumptions!B10</x:f>
        <x:v>0.5</x:v>
      </x:c>
      <x:c r="V252" s="16" t="n">
        <x:f>IF(ISNUMBER(Q252),Q252*R252*S252*T252*U252,"Missing input")</x:f>
        <x:v>0</x:v>
      </x:c>
      <x:c r="W252" s="2"/>
      <x:c r="X252" s="2"/>
    </x:row>
    <x:row r="253" ht="23" customHeight="1">
      <x:c r="A253" s="2" t="str">
        <x:v>BRB</x:v>
      </x:c>
      <x:c r="B253" s="2" t="str">
        <x:v>Barbados</x:v>
      </x:c>
      <x:c r="C253" s="2" t="str">
        <x:v>LATAM and Caribbean</x:v>
      </x:c>
      <x:c r="D253" s="2" t="str">
        <x:v>Base</x:v>
      </x:c>
      <x:c r="E253" s="17" t="n">
        <x:f>'Country Inputs'!F127</x:f>
        <x:v>6564</x:v>
      </x:c>
      <x:c r="F253" s="18" t="n">
        <x:f>'Country Inputs'!M127</x:f>
        <x:v>1</x:v>
      </x:c>
      <x:c r="G253" s="18" t="n">
        <x:f>'Country Inputs'!P127</x:f>
        <x:v>0.65</x:v>
      </x:c>
      <x:c r="H253" s="18" t="n">
        <x:f>'Country Inputs'!S127</x:f>
        <x:v>0.2</x:v>
      </x:c>
      <x:c r="I253" s="12" t="n">
        <x:f>IF(COUNT('Country Inputs'!F127,'Country Inputs'!M127,'Country Inputs'!P127,'Country Inputs'!S127)&lt;4,"Missing input",E253*F253*G253*H253)</x:f>
        <x:v>853.3200000000002</x:v>
      </x:c>
      <x:c r="J253" s="12" t="n">
        <x:f>'Country Inputs'!U127</x:f>
        <x:v>70</x:v>
      </x:c>
      <x:c r="K253" s="12" t="n">
        <x:f>IF(ISNUMBER(I253),I253/J253,"Missing input")</x:f>
        <x:v>12.190285714285716</x:v>
      </x:c>
      <x:c r="L253" s="12" t="n">
        <x:f>Assumptions!C9</x:f>
        <x:v>7</x:v>
      </x:c>
      <x:c r="M253" s="12" t="n">
        <x:f>IF(ISNUMBER(K253),K253/L253,"Missing input")</x:f>
        <x:v>1.7414693877551024</x:v>
      </x:c>
      <x:c r="N253" s="17" t="n">
        <x:f>Assumptions!C6</x:f>
        <x:v>12000</x:v>
      </x:c>
      <x:c r="O253" s="17" t="n">
        <x:f>Assumptions!C7</x:f>
        <x:v>2400</x:v>
      </x:c>
      <x:c r="P253" s="17" t="n">
        <x:f>Assumptions!C8</x:f>
        <x:v>48</x:v>
      </x:c>
      <x:c r="Q253" s="12" t="n">
        <x:f>IF(COUNT(Assumptions!C6:C8)&lt;3,"Missing price input",IF(ISNUMBER(M253),M253*N253+K253*O253+I253*P253,"Missing input"))</x:f>
        <x:v>91113.67836734696</x:v>
      </x:c>
      <x:c r="R253" s="15" t="n">
        <x:f>0</x:f>
        <x:v>0</x:v>
      </x:c>
      <x:c r="S253" s="15" t="n">
        <x:f>0</x:f>
        <x:v>0</x:v>
      </x:c>
      <x:c r="T253" s="15" t="n">
        <x:f>0</x:f>
        <x:v>0</x:v>
      </x:c>
      <x:c r="U253" s="15" t="n">
        <x:f>Assumptions!C10</x:f>
        <x:v>0.5</x:v>
      </x:c>
      <x:c r="V253" s="16" t="n">
        <x:f>IF(ISNUMBER(Q253),Q253*R253*S253*T253*U253,"Missing input")</x:f>
        <x:v>0</x:v>
      </x:c>
      <x:c r="W253" s="2"/>
      <x:c r="X253" s="2"/>
    </x:row>
    <x:row r="254" ht="23" customHeight="1">
      <x:c r="A254" s="2" t="str">
        <x:v>BRB</x:v>
      </x:c>
      <x:c r="B254" s="2" t="str">
        <x:v>Barbados</x:v>
      </x:c>
      <x:c r="C254" s="2" t="str">
        <x:v>LATAM and Caribbean</x:v>
      </x:c>
      <x:c r="D254" s="2" t="str">
        <x:v>High</x:v>
      </x:c>
      <x:c r="E254" s="17" t="n">
        <x:f>'Country Inputs'!F127</x:f>
        <x:v>6564</x:v>
      </x:c>
      <x:c r="F254" s="18" t="n">
        <x:f>'Country Inputs'!N127</x:f>
        <x:v>1</x:v>
      </x:c>
      <x:c r="G254" s="18" t="n">
        <x:f>'Country Inputs'!Q127</x:f>
        <x:v>0.8</x:v>
      </x:c>
      <x:c r="H254" s="18" t="n">
        <x:f>'Country Inputs'!T127</x:f>
        <x:v>0.32</x:v>
      </x:c>
      <x:c r="I254" s="12" t="n">
        <x:f>IF(COUNT('Country Inputs'!F127,'Country Inputs'!N127,'Country Inputs'!Q127,'Country Inputs'!T127)&lt;4,"Missing input",E254*F254*G254*H254)</x:f>
        <x:v>1680.3840000000002</x:v>
      </x:c>
      <x:c r="J254" s="12" t="n">
        <x:f>'Country Inputs'!U127</x:f>
        <x:v>70</x:v>
      </x:c>
      <x:c r="K254" s="12" t="n">
        <x:f>IF(ISNUMBER(I254),I254/J254,"Missing input")</x:f>
        <x:v>24.00548571428572</x:v>
      </x:c>
      <x:c r="L254" s="12" t="n">
        <x:f>Assumptions!D9</x:f>
        <x:v>7</x:v>
      </x:c>
      <x:c r="M254" s="12" t="n">
        <x:f>IF(ISNUMBER(K254),K254/L254,"Missing input")</x:f>
        <x:v>3.429355102040817</x:v>
      </x:c>
      <x:c r="N254" s="17" t="n">
        <x:f>Assumptions!D6</x:f>
        <x:v>18000</x:v>
      </x:c>
      <x:c r="O254" s="17" t="n">
        <x:f>Assumptions!D7</x:f>
        <x:v>3600</x:v>
      </x:c>
      <x:c r="P254" s="17" t="n">
        <x:f>Assumptions!D8</x:f>
        <x:v>72</x:v>
      </x:c>
      <x:c r="Q254" s="12" t="n">
        <x:f>IF(COUNT(Assumptions!D6:D8)&lt;3,"Missing price input",IF(ISNUMBER(M254),M254*N254+K254*O254+I254*P254,"Missing input"))</x:f>
        <x:v>269135.7884081633</x:v>
      </x:c>
      <x:c r="R254" s="15" t="n">
        <x:f>0</x:f>
        <x:v>0</x:v>
      </x:c>
      <x:c r="S254" s="15" t="n">
        <x:f>0</x:f>
        <x:v>0</x:v>
      </x:c>
      <x:c r="T254" s="15" t="n">
        <x:f>0</x:f>
        <x:v>0</x:v>
      </x:c>
      <x:c r="U254" s="15" t="n">
        <x:f>Assumptions!D10</x:f>
        <x:v>0.5</x:v>
      </x:c>
      <x:c r="V254" s="16" t="n">
        <x:f>IF(ISNUMBER(Q254),Q254*R254*S254*T254*U254,"Missing input")</x:f>
        <x:v>0</x:v>
      </x:c>
      <x:c r="W254" s="2"/>
      <x:c r="X254" s="2"/>
    </x:row>
    <x:row r="255" ht="23" customHeight="1">
      <x:c r="A255" s="2" t="str">
        <x:v>BLZ</x:v>
      </x:c>
      <x:c r="B255" s="2" t="str">
        <x:v>Belize</x:v>
      </x:c>
      <x:c r="C255" s="2" t="str">
        <x:v>LATAM and Caribbean</x:v>
      </x:c>
      <x:c r="D255" s="2" t="str">
        <x:v>Low</x:v>
      </x:c>
      <x:c r="E255" s="17" t="n">
        <x:f>'Country Inputs'!F128</x:f>
        <x:v>8239</x:v>
      </x:c>
      <x:c r="F255" s="18" t="n">
        <x:f>'Country Inputs'!L128</x:f>
        <x:v>1</x:v>
      </x:c>
      <x:c r="G255" s="18" t="n">
        <x:f>'Country Inputs'!O128</x:f>
        <x:v>0.5</x:v>
      </x:c>
      <x:c r="H255" s="18" t="n">
        <x:f>'Country Inputs'!R128</x:f>
        <x:v>0.1</x:v>
      </x:c>
      <x:c r="I255" s="12" t="n">
        <x:f>IF(COUNT('Country Inputs'!F128,'Country Inputs'!L128,'Country Inputs'!O128,'Country Inputs'!R128)&lt;4,"Missing input",E255*F255*G255*H255)</x:f>
        <x:v>411.95000000000005</x:v>
      </x:c>
      <x:c r="J255" s="12" t="n">
        <x:f>'Country Inputs'!U128</x:f>
        <x:v>70</x:v>
      </x:c>
      <x:c r="K255" s="12" t="n">
        <x:f>IF(ISNUMBER(I255),I255/J255,"Missing input")</x:f>
        <x:v>5.885000000000001</x:v>
      </x:c>
      <x:c r="L255" s="12" t="n">
        <x:f>Assumptions!B9</x:f>
        <x:v>7</x:v>
      </x:c>
      <x:c r="M255" s="12" t="n">
        <x:f>IF(ISNUMBER(K255),K255/L255,"Missing input")</x:f>
        <x:v>0.8407142857142859</x:v>
      </x:c>
      <x:c r="N255" s="17" t="n">
        <x:f>Assumptions!B6</x:f>
        <x:v>6000</x:v>
      </x:c>
      <x:c r="O255" s="17" t="n">
        <x:f>Assumptions!B7</x:f>
        <x:v>1200</x:v>
      </x:c>
      <x:c r="P255" s="17" t="n">
        <x:f>Assumptions!B8</x:f>
        <x:v>24</x:v>
      </x:c>
      <x:c r="Q255" s="12" t="n">
        <x:f>IF(COUNT(Assumptions!B6:B8)&lt;3,"Missing price input",IF(ISNUMBER(M255),M255*N255+K255*O255+I255*P255,"Missing input"))</x:f>
        <x:v>21993.08571428572</x:v>
      </x:c>
      <x:c r="R255" s="15" t="n">
        <x:f>0</x:f>
        <x:v>0</x:v>
      </x:c>
      <x:c r="S255" s="15" t="n">
        <x:f>0</x:f>
        <x:v>0</x:v>
      </x:c>
      <x:c r="T255" s="15" t="n">
        <x:f>0</x:f>
        <x:v>0</x:v>
      </x:c>
      <x:c r="U255" s="15" t="n">
        <x:f>Assumptions!B10</x:f>
        <x:v>0.5</x:v>
      </x:c>
      <x:c r="V255" s="16" t="n">
        <x:f>IF(ISNUMBER(Q255),Q255*R255*S255*T255*U255,"Missing input")</x:f>
        <x:v>0</x:v>
      </x:c>
      <x:c r="W255" s="2"/>
      <x:c r="X255" s="2"/>
    </x:row>
    <x:row r="256" ht="23" customHeight="1">
      <x:c r="A256" s="2" t="str">
        <x:v>BLZ</x:v>
      </x:c>
      <x:c r="B256" s="2" t="str">
        <x:v>Belize</x:v>
      </x:c>
      <x:c r="C256" s="2" t="str">
        <x:v>LATAM and Caribbean</x:v>
      </x:c>
      <x:c r="D256" s="2" t="str">
        <x:v>Base</x:v>
      </x:c>
      <x:c r="E256" s="17" t="n">
        <x:f>'Country Inputs'!F128</x:f>
        <x:v>8239</x:v>
      </x:c>
      <x:c r="F256" s="18" t="n">
        <x:f>'Country Inputs'!M128</x:f>
        <x:v>1</x:v>
      </x:c>
      <x:c r="G256" s="18" t="n">
        <x:f>'Country Inputs'!P128</x:f>
        <x:v>0.65</x:v>
      </x:c>
      <x:c r="H256" s="18" t="n">
        <x:f>'Country Inputs'!S128</x:f>
        <x:v>0.2</x:v>
      </x:c>
      <x:c r="I256" s="12" t="n">
        <x:f>IF(COUNT('Country Inputs'!F128,'Country Inputs'!M128,'Country Inputs'!P128,'Country Inputs'!S128)&lt;4,"Missing input",E256*F256*G256*H256)</x:f>
        <x:v>1071.0700000000002</x:v>
      </x:c>
      <x:c r="J256" s="12" t="n">
        <x:f>'Country Inputs'!U128</x:f>
        <x:v>70</x:v>
      </x:c>
      <x:c r="K256" s="12" t="n">
        <x:f>IF(ISNUMBER(I256),I256/J256,"Missing input")</x:f>
        <x:v>15.301000000000002</x:v>
      </x:c>
      <x:c r="L256" s="12" t="n">
        <x:f>Assumptions!C9</x:f>
        <x:v>7</x:v>
      </x:c>
      <x:c r="M256" s="12" t="n">
        <x:f>IF(ISNUMBER(K256),K256/L256,"Missing input")</x:f>
        <x:v>2.185857142857143</x:v>
      </x:c>
      <x:c r="N256" s="17" t="n">
        <x:f>Assumptions!C6</x:f>
        <x:v>12000</x:v>
      </x:c>
      <x:c r="O256" s="17" t="n">
        <x:f>Assumptions!C7</x:f>
        <x:v>2400</x:v>
      </x:c>
      <x:c r="P256" s="17" t="n">
        <x:f>Assumptions!C8</x:f>
        <x:v>48</x:v>
      </x:c>
      <x:c r="Q256" s="12" t="n">
        <x:f>IF(COUNT(Assumptions!C6:C8)&lt;3,"Missing price input",IF(ISNUMBER(M256),M256*N256+K256*O256+I256*P256,"Missing input"))</x:f>
        <x:v>114364.04571428572</x:v>
      </x:c>
      <x:c r="R256" s="15" t="n">
        <x:f>0</x:f>
        <x:v>0</x:v>
      </x:c>
      <x:c r="S256" s="15" t="n">
        <x:f>0</x:f>
        <x:v>0</x:v>
      </x:c>
      <x:c r="T256" s="15" t="n">
        <x:f>0</x:f>
        <x:v>0</x:v>
      </x:c>
      <x:c r="U256" s="15" t="n">
        <x:f>Assumptions!C10</x:f>
        <x:v>0.5</x:v>
      </x:c>
      <x:c r="V256" s="16" t="n">
        <x:f>IF(ISNUMBER(Q256),Q256*R256*S256*T256*U256,"Missing input")</x:f>
        <x:v>0</x:v>
      </x:c>
      <x:c r="W256" s="2"/>
      <x:c r="X256" s="2"/>
    </x:row>
    <x:row r="257" ht="23" customHeight="1">
      <x:c r="A257" s="2" t="str">
        <x:v>BLZ</x:v>
      </x:c>
      <x:c r="B257" s="2" t="str">
        <x:v>Belize</x:v>
      </x:c>
      <x:c r="C257" s="2" t="str">
        <x:v>LATAM and Caribbean</x:v>
      </x:c>
      <x:c r="D257" s="2" t="str">
        <x:v>High</x:v>
      </x:c>
      <x:c r="E257" s="17" t="n">
        <x:f>'Country Inputs'!F128</x:f>
        <x:v>8239</x:v>
      </x:c>
      <x:c r="F257" s="18" t="n">
        <x:f>'Country Inputs'!N128</x:f>
        <x:v>1</x:v>
      </x:c>
      <x:c r="G257" s="18" t="n">
        <x:f>'Country Inputs'!Q128</x:f>
        <x:v>0.8</x:v>
      </x:c>
      <x:c r="H257" s="18" t="n">
        <x:f>'Country Inputs'!T128</x:f>
        <x:v>0.32</x:v>
      </x:c>
      <x:c r="I257" s="12" t="n">
        <x:f>IF(COUNT('Country Inputs'!F128,'Country Inputs'!N128,'Country Inputs'!Q128,'Country Inputs'!T128)&lt;4,"Missing input",E257*F257*G257*H257)</x:f>
        <x:v>2109.184</x:v>
      </x:c>
      <x:c r="J257" s="12" t="n">
        <x:f>'Country Inputs'!U128</x:f>
        <x:v>70</x:v>
      </x:c>
      <x:c r="K257" s="12" t="n">
        <x:f>IF(ISNUMBER(I257),I257/J257,"Missing input")</x:f>
        <x:v>30.131200000000003</x:v>
      </x:c>
      <x:c r="L257" s="12" t="n">
        <x:f>Assumptions!D9</x:f>
        <x:v>7</x:v>
      </x:c>
      <x:c r="M257" s="12" t="n">
        <x:f>IF(ISNUMBER(K257),K257/L257,"Missing input")</x:f>
        <x:v>4.304457142857143</x:v>
      </x:c>
      <x:c r="N257" s="17" t="n">
        <x:f>Assumptions!D6</x:f>
        <x:v>18000</x:v>
      </x:c>
      <x:c r="O257" s="17" t="n">
        <x:f>Assumptions!D7</x:f>
        <x:v>3600</x:v>
      </x:c>
      <x:c r="P257" s="17" t="n">
        <x:f>Assumptions!D8</x:f>
        <x:v>72</x:v>
      </x:c>
      <x:c r="Q257" s="12" t="n">
        <x:f>IF(COUNT(Assumptions!D6:D8)&lt;3,"Missing price input",IF(ISNUMBER(M257),M257*N257+K257*O257+I257*P257,"Missing input"))</x:f>
        <x:v>337813.7965714286</x:v>
      </x:c>
      <x:c r="R257" s="15" t="n">
        <x:f>0</x:f>
        <x:v>0</x:v>
      </x:c>
      <x:c r="S257" s="15" t="n">
        <x:f>0</x:f>
        <x:v>0</x:v>
      </x:c>
      <x:c r="T257" s="15" t="n">
        <x:f>0</x:f>
        <x:v>0</x:v>
      </x:c>
      <x:c r="U257" s="15" t="n">
        <x:f>Assumptions!D10</x:f>
        <x:v>0.5</x:v>
      </x:c>
      <x:c r="V257" s="16" t="n">
        <x:f>IF(ISNUMBER(Q257),Q257*R257*S257*T257*U257,"Missing input")</x:f>
        <x:v>0</x:v>
      </x:c>
      <x:c r="W257" s="2"/>
      <x:c r="X257" s="2"/>
    </x:row>
    <x:row r="258" ht="23" customHeight="1">
      <x:c r="A258" s="2" t="str">
        <x:v>BOL</x:v>
      </x:c>
      <x:c r="B258" s="2" t="str">
        <x:v>Bolivia (Plurinational State of)</x:v>
      </x:c>
      <x:c r="C258" s="2" t="str">
        <x:v>LATAM and Caribbean</x:v>
      </x:c>
      <x:c r="D258" s="2" t="str">
        <x:v>Low</x:v>
      </x:c>
      <x:c r="E258" s="17" t="n">
        <x:f>'Country Inputs'!F129</x:f>
        <x:v>31183</x:v>
      </x:c>
      <x:c r="F258" s="18" t="n">
        <x:f>'Country Inputs'!L129</x:f>
        <x:v>1</x:v>
      </x:c>
      <x:c r="G258" s="18" t="n">
        <x:f>'Country Inputs'!O129</x:f>
        <x:v>0.5</x:v>
      </x:c>
      <x:c r="H258" s="18" t="n">
        <x:f>'Country Inputs'!R129</x:f>
        <x:v>0.1</x:v>
      </x:c>
      <x:c r="I258" s="12" t="n">
        <x:f>IF(COUNT('Country Inputs'!F129,'Country Inputs'!L129,'Country Inputs'!O129,'Country Inputs'!R129)&lt;4,"Missing input",E258*F258*G258*H258)</x:f>
        <x:v>1559.15</x:v>
      </x:c>
      <x:c r="J258" s="12" t="n">
        <x:f>'Country Inputs'!U129</x:f>
        <x:v>70</x:v>
      </x:c>
      <x:c r="K258" s="12" t="n">
        <x:f>IF(ISNUMBER(I258),I258/J258,"Missing input")</x:f>
        <x:v>22.27357142857143</x:v>
      </x:c>
      <x:c r="L258" s="12" t="n">
        <x:f>Assumptions!B9</x:f>
        <x:v>7</x:v>
      </x:c>
      <x:c r="M258" s="12" t="n">
        <x:f>IF(ISNUMBER(K258),K258/L258,"Missing input")</x:f>
        <x:v>3.181938775510204</x:v>
      </x:c>
      <x:c r="N258" s="17" t="n">
        <x:f>Assumptions!B6</x:f>
        <x:v>6000</x:v>
      </x:c>
      <x:c r="O258" s="17" t="n">
        <x:f>Assumptions!B7</x:f>
        <x:v>1200</x:v>
      </x:c>
      <x:c r="P258" s="17" t="n">
        <x:f>Assumptions!B8</x:f>
        <x:v>24</x:v>
      </x:c>
      <x:c r="Q258" s="12" t="n">
        <x:f>IF(COUNT(Assumptions!B6:B8)&lt;3,"Missing price input",IF(ISNUMBER(M258),M258*N258+K258*O258+I258*P258,"Missing input"))</x:f>
        <x:v>83239.51836734694</x:v>
      </x:c>
      <x:c r="R258" s="15" t="n">
        <x:f>0</x:f>
        <x:v>0</x:v>
      </x:c>
      <x:c r="S258" s="15" t="n">
        <x:f>0</x:f>
        <x:v>0</x:v>
      </x:c>
      <x:c r="T258" s="15" t="n">
        <x:f>0</x:f>
        <x:v>0</x:v>
      </x:c>
      <x:c r="U258" s="15" t="n">
        <x:f>Assumptions!B10</x:f>
        <x:v>0.5</x:v>
      </x:c>
      <x:c r="V258" s="16" t="n">
        <x:f>IF(ISNUMBER(Q258),Q258*R258*S258*T258*U258,"Missing input")</x:f>
        <x:v>0</x:v>
      </x:c>
      <x:c r="W258" s="2"/>
      <x:c r="X258" s="2"/>
    </x:row>
    <x:row r="259" ht="23" customHeight="1">
      <x:c r="A259" s="2" t="str">
        <x:v>BOL</x:v>
      </x:c>
      <x:c r="B259" s="2" t="str">
        <x:v>Bolivia (Plurinational State of)</x:v>
      </x:c>
      <x:c r="C259" s="2" t="str">
        <x:v>LATAM and Caribbean</x:v>
      </x:c>
      <x:c r="D259" s="2" t="str">
        <x:v>Base</x:v>
      </x:c>
      <x:c r="E259" s="17" t="n">
        <x:f>'Country Inputs'!F129</x:f>
        <x:v>31183</x:v>
      </x:c>
      <x:c r="F259" s="18" t="n">
        <x:f>'Country Inputs'!M129</x:f>
        <x:v>1</x:v>
      </x:c>
      <x:c r="G259" s="18" t="n">
        <x:f>'Country Inputs'!P129</x:f>
        <x:v>0.65</x:v>
      </x:c>
      <x:c r="H259" s="18" t="n">
        <x:f>'Country Inputs'!S129</x:f>
        <x:v>0.2</x:v>
      </x:c>
      <x:c r="I259" s="12" t="n">
        <x:f>IF(COUNT('Country Inputs'!F129,'Country Inputs'!M129,'Country Inputs'!P129,'Country Inputs'!S129)&lt;4,"Missing input",E259*F259*G259*H259)</x:f>
        <x:v>4053.7900000000004</x:v>
      </x:c>
      <x:c r="J259" s="12" t="n">
        <x:f>'Country Inputs'!U129</x:f>
        <x:v>70</x:v>
      </x:c>
      <x:c r="K259" s="12" t="n">
        <x:f>IF(ISNUMBER(I259),I259/J259,"Missing input")</x:f>
        <x:v>57.91128571428572</x:v>
      </x:c>
      <x:c r="L259" s="12" t="n">
        <x:f>Assumptions!C9</x:f>
        <x:v>7</x:v>
      </x:c>
      <x:c r="M259" s="12" t="n">
        <x:f>IF(ISNUMBER(K259),K259/L259,"Missing input")</x:f>
        <x:v>8.273040816326532</x:v>
      </x:c>
      <x:c r="N259" s="17" t="n">
        <x:f>Assumptions!C6</x:f>
        <x:v>12000</x:v>
      </x:c>
      <x:c r="O259" s="17" t="n">
        <x:f>Assumptions!C7</x:f>
        <x:v>2400</x:v>
      </x:c>
      <x:c r="P259" s="17" t="n">
        <x:f>Assumptions!C8</x:f>
        <x:v>48</x:v>
      </x:c>
      <x:c r="Q259" s="12" t="n">
        <x:f>IF(COUNT(Assumptions!C6:C8)&lt;3,"Missing price input",IF(ISNUMBER(M259),M259*N259+K259*O259+I259*P259,"Missing input"))</x:f>
        <x:v>432845.4955102041</x:v>
      </x:c>
      <x:c r="R259" s="15" t="n">
        <x:f>0</x:f>
        <x:v>0</x:v>
      </x:c>
      <x:c r="S259" s="15" t="n">
        <x:f>0</x:f>
        <x:v>0</x:v>
      </x:c>
      <x:c r="T259" s="15" t="n">
        <x:f>0</x:f>
        <x:v>0</x:v>
      </x:c>
      <x:c r="U259" s="15" t="n">
        <x:f>Assumptions!C10</x:f>
        <x:v>0.5</x:v>
      </x:c>
      <x:c r="V259" s="16" t="n">
        <x:f>IF(ISNUMBER(Q259),Q259*R259*S259*T259*U259,"Missing input")</x:f>
        <x:v>0</x:v>
      </x:c>
      <x:c r="W259" s="2"/>
      <x:c r="X259" s="2"/>
    </x:row>
    <x:row r="260" ht="23" customHeight="1">
      <x:c r="A260" s="2" t="str">
        <x:v>BOL</x:v>
      </x:c>
      <x:c r="B260" s="2" t="str">
        <x:v>Bolivia (Plurinational State of)</x:v>
      </x:c>
      <x:c r="C260" s="2" t="str">
        <x:v>LATAM and Caribbean</x:v>
      </x:c>
      <x:c r="D260" s="2" t="str">
        <x:v>High</x:v>
      </x:c>
      <x:c r="E260" s="17" t="n">
        <x:f>'Country Inputs'!F129</x:f>
        <x:v>31183</x:v>
      </x:c>
      <x:c r="F260" s="18" t="n">
        <x:f>'Country Inputs'!N129</x:f>
        <x:v>1</x:v>
      </x:c>
      <x:c r="G260" s="18" t="n">
        <x:f>'Country Inputs'!Q129</x:f>
        <x:v>0.8</x:v>
      </x:c>
      <x:c r="H260" s="18" t="n">
        <x:f>'Country Inputs'!T129</x:f>
        <x:v>0.32</x:v>
      </x:c>
      <x:c r="I260" s="12" t="n">
        <x:f>IF(COUNT('Country Inputs'!F129,'Country Inputs'!N129,'Country Inputs'!Q129,'Country Inputs'!T129)&lt;4,"Missing input",E260*F260*G260*H260)</x:f>
        <x:v>7982.848000000001</x:v>
      </x:c>
      <x:c r="J260" s="12" t="n">
        <x:f>'Country Inputs'!U129</x:f>
        <x:v>70</x:v>
      </x:c>
      <x:c r="K260" s="12" t="n">
        <x:f>IF(ISNUMBER(I260),I260/J260,"Missing input")</x:f>
        <x:v>114.04068571428573</x:v>
      </x:c>
      <x:c r="L260" s="12" t="n">
        <x:f>Assumptions!D9</x:f>
        <x:v>7</x:v>
      </x:c>
      <x:c r="M260" s="12" t="n">
        <x:f>IF(ISNUMBER(K260),K260/L260,"Missing input")</x:f>
        <x:v>16.29152653061225</x:v>
      </x:c>
      <x:c r="N260" s="17" t="n">
        <x:f>Assumptions!D6</x:f>
        <x:v>18000</x:v>
      </x:c>
      <x:c r="O260" s="17" t="n">
        <x:f>Assumptions!D7</x:f>
        <x:v>3600</x:v>
      </x:c>
      <x:c r="P260" s="17" t="n">
        <x:f>Assumptions!D8</x:f>
        <x:v>72</x:v>
      </x:c>
      <x:c r="Q260" s="12" t="n">
        <x:f>IF(COUNT(Assumptions!D6:D8)&lt;3,"Missing price input",IF(ISNUMBER(M260),M260*N260+K260*O260+I260*P260,"Missing input"))</x:f>
        <x:v>1278559.0021224492</x:v>
      </x:c>
      <x:c r="R260" s="15" t="n">
        <x:f>0</x:f>
        <x:v>0</x:v>
      </x:c>
      <x:c r="S260" s="15" t="n">
        <x:f>0</x:f>
        <x:v>0</x:v>
      </x:c>
      <x:c r="T260" s="15" t="n">
        <x:f>0</x:f>
        <x:v>0</x:v>
      </x:c>
      <x:c r="U260" s="15" t="n">
        <x:f>Assumptions!D10</x:f>
        <x:v>0.5</x:v>
      </x:c>
      <x:c r="V260" s="16" t="n">
        <x:f>IF(ISNUMBER(Q260),Q260*R260*S260*T260*U260,"Missing input")</x:f>
        <x:v>0</x:v>
      </x:c>
      <x:c r="W260" s="2"/>
      <x:c r="X260" s="2"/>
    </x:row>
    <x:row r="261" ht="23" customHeight="1">
      <x:c r="A261" s="2" t="str">
        <x:v>BRA</x:v>
      </x:c>
      <x:c r="B261" s="2" t="str">
        <x:v>Brazil</x:v>
      </x:c>
      <x:c r="C261" s="2" t="str">
        <x:v>LATAM and Caribbean</x:v>
      </x:c>
      <x:c r="D261" s="2" t="str">
        <x:v>Low</x:v>
      </x:c>
      <x:c r="E261" s="17" t="n">
        <x:f>'Country Inputs'!F132</x:f>
        <x:v>565987</x:v>
      </x:c>
      <x:c r="F261" s="18" t="n">
        <x:f>'Country Inputs'!L132</x:f>
        <x:v>1</x:v>
      </x:c>
      <x:c r="G261" s="18" t="n">
        <x:f>'Country Inputs'!O132</x:f>
        <x:v>0.5</x:v>
      </x:c>
      <x:c r="H261" s="18" t="n">
        <x:f>'Country Inputs'!R132</x:f>
        <x:v>0.16</x:v>
      </x:c>
      <x:c r="I261" s="12" t="n">
        <x:f>IF(COUNT('Country Inputs'!F132,'Country Inputs'!L132,'Country Inputs'!O132,'Country Inputs'!R132)&lt;4,"Missing input",E261*F261*G261*H261)</x:f>
        <x:v>45278.96</x:v>
      </x:c>
      <x:c r="J261" s="12" t="n">
        <x:f>'Country Inputs'!U132</x:f>
        <x:v>70</x:v>
      </x:c>
      <x:c r="K261" s="12" t="n">
        <x:f>IF(ISNUMBER(I261),I261/J261,"Missing input")</x:f>
        <x:v>646.8422857142857</x:v>
      </x:c>
      <x:c r="L261" s="12" t="n">
        <x:f>Assumptions!B9</x:f>
        <x:v>7</x:v>
      </x:c>
      <x:c r="M261" s="12" t="n">
        <x:f>IF(ISNUMBER(K261),K261/L261,"Missing input")</x:f>
        <x:v>92.40604081632652</x:v>
      </x:c>
      <x:c r="N261" s="17" t="n">
        <x:f>Assumptions!B6</x:f>
        <x:v>6000</x:v>
      </x:c>
      <x:c r="O261" s="17" t="n">
        <x:f>Assumptions!B7</x:f>
        <x:v>1200</x:v>
      </x:c>
      <x:c r="P261" s="17" t="n">
        <x:f>Assumptions!B8</x:f>
        <x:v>24</x:v>
      </x:c>
      <x:c r="Q261" s="12" t="n">
        <x:f>IF(COUNT(Assumptions!B6:B8)&lt;3,"Missing price input",IF(ISNUMBER(M261),M261*N261+K261*O261+I261*P261,"Missing input"))</x:f>
        <x:v>2417342.027755102</x:v>
      </x:c>
      <x:c r="R261" s="15" t="n">
        <x:f>0</x:f>
        <x:v>0</x:v>
      </x:c>
      <x:c r="S261" s="15" t="n">
        <x:f>0</x:f>
        <x:v>0</x:v>
      </x:c>
      <x:c r="T261" s="15" t="n">
        <x:f>0</x:f>
        <x:v>0</x:v>
      </x:c>
      <x:c r="U261" s="15" t="n">
        <x:f>Assumptions!B10</x:f>
        <x:v>0.5</x:v>
      </x:c>
      <x:c r="V261" s="16" t="n">
        <x:f>IF(ISNUMBER(Q261),Q261*R261*S261*T261*U261,"Missing input")</x:f>
        <x:v>0</x:v>
      </x:c>
      <x:c r="W261" s="2"/>
      <x:c r="X261" s="2"/>
    </x:row>
    <x:row r="262" ht="23" customHeight="1">
      <x:c r="A262" s="2" t="str">
        <x:v>BRA</x:v>
      </x:c>
      <x:c r="B262" s="2" t="str">
        <x:v>Brazil</x:v>
      </x:c>
      <x:c r="C262" s="2" t="str">
        <x:v>LATAM and Caribbean</x:v>
      </x:c>
      <x:c r="D262" s="2" t="str">
        <x:v>Base</x:v>
      </x:c>
      <x:c r="E262" s="17" t="n">
        <x:f>'Country Inputs'!F132</x:f>
        <x:v>565987</x:v>
      </x:c>
      <x:c r="F262" s="18" t="n">
        <x:f>'Country Inputs'!M132</x:f>
        <x:v>1</x:v>
      </x:c>
      <x:c r="G262" s="18" t="n">
        <x:f>'Country Inputs'!P132</x:f>
        <x:v>0.65</x:v>
      </x:c>
      <x:c r="H262" s="18" t="n">
        <x:f>'Country Inputs'!S132</x:f>
        <x:v>0.2153846153846154</x:v>
      </x:c>
      <x:c r="I262" s="12" t="n">
        <x:f>IF(COUNT('Country Inputs'!F132,'Country Inputs'!M132,'Country Inputs'!P132,'Country Inputs'!S132)&lt;4,"Missing input",E262*F262*G262*H262)</x:f>
        <x:v>79238.18000000001</x:v>
      </x:c>
      <x:c r="J262" s="12" t="n">
        <x:f>'Country Inputs'!U132</x:f>
        <x:v>70</x:v>
      </x:c>
      <x:c r="K262" s="12" t="n">
        <x:f>IF(ISNUMBER(I262),I262/J262,"Missing input")</x:f>
        <x:v>1131.9740000000002</x:v>
      </x:c>
      <x:c r="L262" s="12" t="n">
        <x:f>Assumptions!C9</x:f>
        <x:v>7</x:v>
      </x:c>
      <x:c r="M262" s="12" t="n">
        <x:f>IF(ISNUMBER(K262),K262/L262,"Missing input")</x:f>
        <x:v>161.71057142857146</x:v>
      </x:c>
      <x:c r="N262" s="17" t="n">
        <x:f>Assumptions!C6</x:f>
        <x:v>12000</x:v>
      </x:c>
      <x:c r="O262" s="17" t="n">
        <x:f>Assumptions!C7</x:f>
        <x:v>2400</x:v>
      </x:c>
      <x:c r="P262" s="17" t="n">
        <x:f>Assumptions!C8</x:f>
        <x:v>48</x:v>
      </x:c>
      <x:c r="Q262" s="12" t="n">
        <x:f>IF(COUNT(Assumptions!C6:C8)&lt;3,"Missing price input",IF(ISNUMBER(M262),M262*N262+K262*O262+I262*P262,"Missing input"))</x:f>
        <x:v>8460697.097142858</x:v>
      </x:c>
      <x:c r="R262" s="15" t="n">
        <x:f>0</x:f>
        <x:v>0</x:v>
      </x:c>
      <x:c r="S262" s="15" t="n">
        <x:f>0</x:f>
        <x:v>0</x:v>
      </x:c>
      <x:c r="T262" s="15" t="n">
        <x:f>0</x:f>
        <x:v>0</x:v>
      </x:c>
      <x:c r="U262" s="15" t="n">
        <x:f>Assumptions!C10</x:f>
        <x:v>0.5</x:v>
      </x:c>
      <x:c r="V262" s="16" t="n">
        <x:f>IF(ISNUMBER(Q262),Q262*R262*S262*T262*U262,"Missing input")</x:f>
        <x:v>0</x:v>
      </x:c>
      <x:c r="W262" s="2"/>
      <x:c r="X262" s="2"/>
    </x:row>
    <x:row r="263" ht="23" customHeight="1">
      <x:c r="A263" s="2" t="str">
        <x:v>BRA</x:v>
      </x:c>
      <x:c r="B263" s="2" t="str">
        <x:v>Brazil</x:v>
      </x:c>
      <x:c r="C263" s="2" t="str">
        <x:v>LATAM and Caribbean</x:v>
      </x:c>
      <x:c r="D263" s="2" t="str">
        <x:v>High</x:v>
      </x:c>
      <x:c r="E263" s="17" t="n">
        <x:f>'Country Inputs'!F132</x:f>
        <x:v>565987</x:v>
      </x:c>
      <x:c r="F263" s="18" t="n">
        <x:f>'Country Inputs'!N132</x:f>
        <x:v>1</x:v>
      </x:c>
      <x:c r="G263" s="18" t="n">
        <x:f>'Country Inputs'!Q132</x:f>
        <x:v>0.8</x:v>
      </x:c>
      <x:c r="H263" s="18" t="n">
        <x:f>'Country Inputs'!T132</x:f>
        <x:v>0.27499999999999997</x:v>
      </x:c>
      <x:c r="I263" s="12" t="n">
        <x:f>IF(COUNT('Country Inputs'!F132,'Country Inputs'!N132,'Country Inputs'!Q132,'Country Inputs'!T132)&lt;4,"Missing input",E263*F263*G263*H263)</x:f>
        <x:v>124517.14</x:v>
      </x:c>
      <x:c r="J263" s="12" t="n">
        <x:f>'Country Inputs'!U132</x:f>
        <x:v>70</x:v>
      </x:c>
      <x:c r="K263" s="12" t="n">
        <x:f>IF(ISNUMBER(I263),I263/J263,"Missing input")</x:f>
        <x:v>1778.8162857142856</x:v>
      </x:c>
      <x:c r="L263" s="12" t="n">
        <x:f>Assumptions!D9</x:f>
        <x:v>7</x:v>
      </x:c>
      <x:c r="M263" s="12" t="n">
        <x:f>IF(ISNUMBER(K263),K263/L263,"Missing input")</x:f>
        <x:v>254.11661224489794</x:v>
      </x:c>
      <x:c r="N263" s="17" t="n">
        <x:f>Assumptions!D6</x:f>
        <x:v>18000</x:v>
      </x:c>
      <x:c r="O263" s="17" t="n">
        <x:f>Assumptions!D7</x:f>
        <x:v>3600</x:v>
      </x:c>
      <x:c r="P263" s="17" t="n">
        <x:f>Assumptions!D8</x:f>
        <x:v>72</x:v>
      </x:c>
      <x:c r="Q263" s="12" t="n">
        <x:f>IF(COUNT(Assumptions!D6:D8)&lt;3,"Missing price input",IF(ISNUMBER(M263),M263*N263+K263*O263+I263*P263,"Missing input"))</x:f>
        <x:v>19943071.72897959</x:v>
      </x:c>
      <x:c r="R263" s="15" t="n">
        <x:f>0</x:f>
        <x:v>0</x:v>
      </x:c>
      <x:c r="S263" s="15" t="n">
        <x:f>0</x:f>
        <x:v>0</x:v>
      </x:c>
      <x:c r="T263" s="15" t="n">
        <x:f>0</x:f>
        <x:v>0</x:v>
      </x:c>
      <x:c r="U263" s="15" t="n">
        <x:f>Assumptions!D10</x:f>
        <x:v>0.5</x:v>
      </x:c>
      <x:c r="V263" s="16" t="n">
        <x:f>IF(ISNUMBER(Q263),Q263*R263*S263*T263*U263,"Missing input")</x:f>
        <x:v>0</x:v>
      </x:c>
      <x:c r="W263" s="2"/>
      <x:c r="X263" s="2"/>
    </x:row>
    <x:row r="264" ht="23" customHeight="1">
      <x:c r="A264" s="2" t="str">
        <x:v>CYM</x:v>
      </x:c>
      <x:c r="B264" s="2" t="str">
        <x:v>Cayman Islands</x:v>
      </x:c>
      <x:c r="C264" s="2" t="str">
        <x:v>LATAM and Caribbean</x:v>
      </x:c>
      <x:c r="D264" s="2" t="str">
        <x:v>Low</x:v>
      </x:c>
      <x:c r="E264" s="17" t="n">
        <x:f>'Country Inputs'!F134</x:f>
        <x:v>7263</x:v>
      </x:c>
      <x:c r="F264" s="18" t="n">
        <x:f>'Country Inputs'!L134</x:f>
        <x:v>1</x:v>
      </x:c>
      <x:c r="G264" s="18" t="n">
        <x:f>'Country Inputs'!O134</x:f>
        <x:v>0.5</x:v>
      </x:c>
      <x:c r="H264" s="18" t="n">
        <x:f>'Country Inputs'!R134</x:f>
        <x:v>0.1</x:v>
      </x:c>
      <x:c r="I264" s="12" t="n">
        <x:f>IF(COUNT('Country Inputs'!F134,'Country Inputs'!L134,'Country Inputs'!O134,'Country Inputs'!R134)&lt;4,"Missing input",E264*F264*G264*H264)</x:f>
        <x:v>363.15000000000003</x:v>
      </x:c>
      <x:c r="J264" s="12" t="n">
        <x:f>'Country Inputs'!U134</x:f>
        <x:v>70</x:v>
      </x:c>
      <x:c r="K264" s="12" t="n">
        <x:f>IF(ISNUMBER(I264),I264/J264,"Missing input")</x:f>
        <x:v>5.187857142857143</x:v>
      </x:c>
      <x:c r="L264" s="12" t="n">
        <x:f>Assumptions!B9</x:f>
        <x:v>7</x:v>
      </x:c>
      <x:c r="M264" s="12" t="n">
        <x:f>IF(ISNUMBER(K264),K264/L264,"Missing input")</x:f>
        <x:v>0.7411224489795919</x:v>
      </x:c>
      <x:c r="N264" s="17" t="n">
        <x:f>Assumptions!B6</x:f>
        <x:v>6000</x:v>
      </x:c>
      <x:c r="O264" s="17" t="n">
        <x:f>Assumptions!B7</x:f>
        <x:v>1200</x:v>
      </x:c>
      <x:c r="P264" s="17" t="n">
        <x:f>Assumptions!B8</x:f>
        <x:v>24</x:v>
      </x:c>
      <x:c r="Q264" s="12" t="n">
        <x:f>IF(COUNT(Assumptions!B6:B8)&lt;3,"Missing price input",IF(ISNUMBER(M264),M264*N264+K264*O264+I264*P264,"Missing input"))</x:f>
        <x:v>19387.763265306123</x:v>
      </x:c>
      <x:c r="R264" s="15" t="n">
        <x:f>0</x:f>
        <x:v>0</x:v>
      </x:c>
      <x:c r="S264" s="15" t="n">
        <x:f>0</x:f>
        <x:v>0</x:v>
      </x:c>
      <x:c r="T264" s="15" t="n">
        <x:f>0</x:f>
        <x:v>0</x:v>
      </x:c>
      <x:c r="U264" s="15" t="n">
        <x:f>Assumptions!B10</x:f>
        <x:v>0.5</x:v>
      </x:c>
      <x:c r="V264" s="16" t="n">
        <x:f>IF(ISNUMBER(Q264),Q264*R264*S264*T264*U264,"Missing input")</x:f>
        <x:v>0</x:v>
      </x:c>
      <x:c r="W264" s="2"/>
      <x:c r="X264" s="2"/>
    </x:row>
    <x:row r="265" ht="23" customHeight="1">
      <x:c r="A265" s="2" t="str">
        <x:v>CYM</x:v>
      </x:c>
      <x:c r="B265" s="2" t="str">
        <x:v>Cayman Islands</x:v>
      </x:c>
      <x:c r="C265" s="2" t="str">
        <x:v>LATAM and Caribbean</x:v>
      </x:c>
      <x:c r="D265" s="2" t="str">
        <x:v>Base</x:v>
      </x:c>
      <x:c r="E265" s="17" t="n">
        <x:f>'Country Inputs'!F134</x:f>
        <x:v>7263</x:v>
      </x:c>
      <x:c r="F265" s="18" t="n">
        <x:f>'Country Inputs'!M134</x:f>
        <x:v>1</x:v>
      </x:c>
      <x:c r="G265" s="18" t="n">
        <x:f>'Country Inputs'!P134</x:f>
        <x:v>0.65</x:v>
      </x:c>
      <x:c r="H265" s="18" t="n">
        <x:f>'Country Inputs'!S134</x:f>
        <x:v>0.2</x:v>
      </x:c>
      <x:c r="I265" s="12" t="n">
        <x:f>IF(COUNT('Country Inputs'!F134,'Country Inputs'!M134,'Country Inputs'!P134,'Country Inputs'!S134)&lt;4,"Missing input",E265*F265*G265*H265)</x:f>
        <x:v>944.19</x:v>
      </x:c>
      <x:c r="J265" s="12" t="n">
        <x:f>'Country Inputs'!U134</x:f>
        <x:v>70</x:v>
      </x:c>
      <x:c r="K265" s="12" t="n">
        <x:f>IF(ISNUMBER(I265),I265/J265,"Missing input")</x:f>
        <x:v>13.488428571428573</x:v>
      </x:c>
      <x:c r="L265" s="12" t="n">
        <x:f>Assumptions!C9</x:f>
        <x:v>7</x:v>
      </x:c>
      <x:c r="M265" s="12" t="n">
        <x:f>IF(ISNUMBER(K265),K265/L265,"Missing input")</x:f>
        <x:v>1.926918367346939</x:v>
      </x:c>
      <x:c r="N265" s="17" t="n">
        <x:f>Assumptions!C6</x:f>
        <x:v>12000</x:v>
      </x:c>
      <x:c r="O265" s="17" t="n">
        <x:f>Assumptions!C7</x:f>
        <x:v>2400</x:v>
      </x:c>
      <x:c r="P265" s="17" t="n">
        <x:f>Assumptions!C8</x:f>
        <x:v>48</x:v>
      </x:c>
      <x:c r="Q265" s="12" t="n">
        <x:f>IF(COUNT(Assumptions!C6:C8)&lt;3,"Missing price input",IF(ISNUMBER(M265),M265*N265+K265*O265+I265*P265,"Missing input"))</x:f>
        <x:v>100816.36897959185</x:v>
      </x:c>
      <x:c r="R265" s="15" t="n">
        <x:f>0</x:f>
        <x:v>0</x:v>
      </x:c>
      <x:c r="S265" s="15" t="n">
        <x:f>0</x:f>
        <x:v>0</x:v>
      </x:c>
      <x:c r="T265" s="15" t="n">
        <x:f>0</x:f>
        <x:v>0</x:v>
      </x:c>
      <x:c r="U265" s="15" t="n">
        <x:f>Assumptions!C10</x:f>
        <x:v>0.5</x:v>
      </x:c>
      <x:c r="V265" s="16" t="n">
        <x:f>IF(ISNUMBER(Q265),Q265*R265*S265*T265*U265,"Missing input")</x:f>
        <x:v>0</x:v>
      </x:c>
      <x:c r="W265" s="2"/>
      <x:c r="X265" s="2"/>
    </x:row>
    <x:row r="266" ht="23" customHeight="1">
      <x:c r="A266" s="2" t="str">
        <x:v>CYM</x:v>
      </x:c>
      <x:c r="B266" s="2" t="str">
        <x:v>Cayman Islands</x:v>
      </x:c>
      <x:c r="C266" s="2" t="str">
        <x:v>LATAM and Caribbean</x:v>
      </x:c>
      <x:c r="D266" s="2" t="str">
        <x:v>High</x:v>
      </x:c>
      <x:c r="E266" s="17" t="n">
        <x:f>'Country Inputs'!F134</x:f>
        <x:v>7263</x:v>
      </x:c>
      <x:c r="F266" s="18" t="n">
        <x:f>'Country Inputs'!N134</x:f>
        <x:v>1</x:v>
      </x:c>
      <x:c r="G266" s="18" t="n">
        <x:f>'Country Inputs'!Q134</x:f>
        <x:v>0.8</x:v>
      </x:c>
      <x:c r="H266" s="18" t="n">
        <x:f>'Country Inputs'!T134</x:f>
        <x:v>0.32</x:v>
      </x:c>
      <x:c r="I266" s="12" t="n">
        <x:f>IF(COUNT('Country Inputs'!F134,'Country Inputs'!N134,'Country Inputs'!Q134,'Country Inputs'!T134)&lt;4,"Missing input",E266*F266*G266*H266)</x:f>
        <x:v>1859.3280000000002</x:v>
      </x:c>
      <x:c r="J266" s="12" t="n">
        <x:f>'Country Inputs'!U134</x:f>
        <x:v>70</x:v>
      </x:c>
      <x:c r="K266" s="12" t="n">
        <x:f>IF(ISNUMBER(I266),I266/J266,"Missing input")</x:f>
        <x:v>26.561828571428574</x:v>
      </x:c>
      <x:c r="L266" s="12" t="n">
        <x:f>Assumptions!D9</x:f>
        <x:v>7</x:v>
      </x:c>
      <x:c r="M266" s="12" t="n">
        <x:f>IF(ISNUMBER(K266),K266/L266,"Missing input")</x:f>
        <x:v>3.7945469387755106</x:v>
      </x:c>
      <x:c r="N266" s="17" t="n">
        <x:f>Assumptions!D6</x:f>
        <x:v>18000</x:v>
      </x:c>
      <x:c r="O266" s="17" t="n">
        <x:f>Assumptions!D7</x:f>
        <x:v>3600</x:v>
      </x:c>
      <x:c r="P266" s="17" t="n">
        <x:f>Assumptions!D8</x:f>
        <x:v>72</x:v>
      </x:c>
      <x:c r="Q266" s="12" t="n">
        <x:f>IF(COUNT(Assumptions!D6:D8)&lt;3,"Missing price input",IF(ISNUMBER(M266),M266*N266+K266*O266+I266*P266,"Missing input"))</x:f>
        <x:v>297796.0437551021</x:v>
      </x:c>
      <x:c r="R266" s="15" t="n">
        <x:f>0</x:f>
        <x:v>0</x:v>
      </x:c>
      <x:c r="S266" s="15" t="n">
        <x:f>0</x:f>
        <x:v>0</x:v>
      </x:c>
      <x:c r="T266" s="15" t="n">
        <x:f>0</x:f>
        <x:v>0</x:v>
      </x:c>
      <x:c r="U266" s="15" t="n">
        <x:f>Assumptions!D10</x:f>
        <x:v>0.5</x:v>
      </x:c>
      <x:c r="V266" s="16" t="n">
        <x:f>IF(ISNUMBER(Q266),Q266*R266*S266*T266*U266,"Missing input")</x:f>
        <x:v>0</x:v>
      </x:c>
      <x:c r="W266" s="2"/>
      <x:c r="X266" s="2"/>
    </x:row>
    <x:row r="267" ht="23" customHeight="1">
      <x:c r="A267" s="2" t="str">
        <x:v>CHL</x:v>
      </x:c>
      <x:c r="B267" s="2" t="str">
        <x:v>Chile</x:v>
      </x:c>
      <x:c r="C267" s="2" t="str">
        <x:v>LATAM and Caribbean</x:v>
      </x:c>
      <x:c r="D267" s="2" t="str">
        <x:v>Low</x:v>
      </x:c>
      <x:c r="E267" s="17" t="n">
        <x:f>'Country Inputs'!F135</x:f>
        <x:v>120545</x:v>
      </x:c>
      <x:c r="F267" s="18" t="n">
        <x:f>'Country Inputs'!L135</x:f>
        <x:v>0.6</x:v>
      </x:c>
      <x:c r="G267" s="18" t="n">
        <x:f>'Country Inputs'!O135</x:f>
        <x:v>0.5</x:v>
      </x:c>
      <x:c r="H267" s="18" t="n">
        <x:f>'Country Inputs'!R135</x:f>
        <x:v>0.1</x:v>
      </x:c>
      <x:c r="I267" s="12" t="n">
        <x:f>IF(COUNT('Country Inputs'!F135,'Country Inputs'!L135,'Country Inputs'!O135,'Country Inputs'!R135)&lt;4,"Missing input",E267*F267*G267*H267)</x:f>
        <x:v>3616.3500000000004</x:v>
      </x:c>
      <x:c r="J267" s="12" t="n">
        <x:f>'Country Inputs'!U135</x:f>
        <x:v>70</x:v>
      </x:c>
      <x:c r="K267" s="12" t="n">
        <x:f>IF(ISNUMBER(I267),I267/J267,"Missing input")</x:f>
        <x:v>51.66214285714286</x:v>
      </x:c>
      <x:c r="L267" s="12" t="n">
        <x:f>Assumptions!B9</x:f>
        <x:v>7</x:v>
      </x:c>
      <x:c r="M267" s="12" t="n">
        <x:f>IF(ISNUMBER(K267),K267/L267,"Missing input")</x:f>
        <x:v>7.38030612244898</x:v>
      </x:c>
      <x:c r="N267" s="17" t="n">
        <x:f>Assumptions!B6</x:f>
        <x:v>6000</x:v>
      </x:c>
      <x:c r="O267" s="17" t="n">
        <x:f>Assumptions!B7</x:f>
        <x:v>1200</x:v>
      </x:c>
      <x:c r="P267" s="17" t="n">
        <x:f>Assumptions!B8</x:f>
        <x:v>24</x:v>
      </x:c>
      <x:c r="Q267" s="12" t="n">
        <x:f>IF(COUNT(Assumptions!B6:B8)&lt;3,"Missing price input",IF(ISNUMBER(M267),M267*N267+K267*O267+I267*P267,"Missing input"))</x:f>
        <x:v>193068.80816326532</x:v>
      </x:c>
      <x:c r="R267" s="15" t="n">
        <x:f>0</x:f>
        <x:v>0</x:v>
      </x:c>
      <x:c r="S267" s="15" t="n">
        <x:f>0</x:f>
        <x:v>0</x:v>
      </x:c>
      <x:c r="T267" s="15" t="n">
        <x:f>0</x:f>
        <x:v>0</x:v>
      </x:c>
      <x:c r="U267" s="15" t="n">
        <x:f>Assumptions!B10</x:f>
        <x:v>0.5</x:v>
      </x:c>
      <x:c r="V267" s="16" t="n">
        <x:f>IF(ISNUMBER(Q267),Q267*R267*S267*T267*U267,"Missing input")</x:f>
        <x:v>0</x:v>
      </x:c>
      <x:c r="W267" s="2"/>
      <x:c r="X267" s="2"/>
    </x:row>
    <x:row r="268" ht="23" customHeight="1">
      <x:c r="A268" s="2" t="str">
        <x:v>CHL</x:v>
      </x:c>
      <x:c r="B268" s="2" t="str">
        <x:v>Chile</x:v>
      </x:c>
      <x:c r="C268" s="2" t="str">
        <x:v>LATAM and Caribbean</x:v>
      </x:c>
      <x:c r="D268" s="2" t="str">
        <x:v>Base</x:v>
      </x:c>
      <x:c r="E268" s="17" t="n">
        <x:f>'Country Inputs'!F135</x:f>
        <x:v>120545</x:v>
      </x:c>
      <x:c r="F268" s="18" t="n">
        <x:f>'Country Inputs'!M135</x:f>
        <x:v>0.75</x:v>
      </x:c>
      <x:c r="G268" s="18" t="n">
        <x:f>'Country Inputs'!P135</x:f>
        <x:v>0.65</x:v>
      </x:c>
      <x:c r="H268" s="18" t="n">
        <x:f>'Country Inputs'!S135</x:f>
        <x:v>0.2</x:v>
      </x:c>
      <x:c r="I268" s="12" t="n">
        <x:f>IF(COUNT('Country Inputs'!F135,'Country Inputs'!M135,'Country Inputs'!P135,'Country Inputs'!S135)&lt;4,"Missing input",E268*F268*G268*H268)</x:f>
        <x:v>11753.1375</x:v>
      </x:c>
      <x:c r="J268" s="12" t="n">
        <x:f>'Country Inputs'!U135</x:f>
        <x:v>70</x:v>
      </x:c>
      <x:c r="K268" s="12" t="n">
        <x:f>IF(ISNUMBER(I268),I268/J268,"Missing input")</x:f>
        <x:v>167.90196428571429</x:v>
      </x:c>
      <x:c r="L268" s="12" t="n">
        <x:f>Assumptions!C9</x:f>
        <x:v>7</x:v>
      </x:c>
      <x:c r="M268" s="12" t="n">
        <x:f>IF(ISNUMBER(K268),K268/L268,"Missing input")</x:f>
        <x:v>23.985994897959184</x:v>
      </x:c>
      <x:c r="N268" s="17" t="n">
        <x:f>Assumptions!C6</x:f>
        <x:v>12000</x:v>
      </x:c>
      <x:c r="O268" s="17" t="n">
        <x:f>Assumptions!C7</x:f>
        <x:v>2400</x:v>
      </x:c>
      <x:c r="P268" s="17" t="n">
        <x:f>Assumptions!C8</x:f>
        <x:v>48</x:v>
      </x:c>
      <x:c r="Q268" s="12" t="n">
        <x:f>IF(COUNT(Assumptions!C6:C8)&lt;3,"Missing price input",IF(ISNUMBER(M268),M268*N268+K268*O268+I268*P268,"Missing input"))</x:f>
        <x:v>1254947.2530612247</x:v>
      </x:c>
      <x:c r="R268" s="15" t="n">
        <x:f>0</x:f>
        <x:v>0</x:v>
      </x:c>
      <x:c r="S268" s="15" t="n">
        <x:f>0</x:f>
        <x:v>0</x:v>
      </x:c>
      <x:c r="T268" s="15" t="n">
        <x:f>0</x:f>
        <x:v>0</x:v>
      </x:c>
      <x:c r="U268" s="15" t="n">
        <x:f>Assumptions!C10</x:f>
        <x:v>0.5</x:v>
      </x:c>
      <x:c r="V268" s="16" t="n">
        <x:f>IF(ISNUMBER(Q268),Q268*R268*S268*T268*U268,"Missing input")</x:f>
        <x:v>0</x:v>
      </x:c>
      <x:c r="W268" s="2"/>
      <x:c r="X268" s="2"/>
    </x:row>
    <x:row r="269" ht="23" customHeight="1">
      <x:c r="A269" s="2" t="str">
        <x:v>CHL</x:v>
      </x:c>
      <x:c r="B269" s="2" t="str">
        <x:v>Chile</x:v>
      </x:c>
      <x:c r="C269" s="2" t="str">
        <x:v>LATAM and Caribbean</x:v>
      </x:c>
      <x:c r="D269" s="2" t="str">
        <x:v>High</x:v>
      </x:c>
      <x:c r="E269" s="17" t="n">
        <x:f>'Country Inputs'!F135</x:f>
        <x:v>120545</x:v>
      </x:c>
      <x:c r="F269" s="18" t="n">
        <x:f>'Country Inputs'!N135</x:f>
        <x:v>0.9</x:v>
      </x:c>
      <x:c r="G269" s="18" t="n">
        <x:f>'Country Inputs'!Q135</x:f>
        <x:v>0.8</x:v>
      </x:c>
      <x:c r="H269" s="18" t="n">
        <x:f>'Country Inputs'!T135</x:f>
        <x:v>0.32</x:v>
      </x:c>
      <x:c r="I269" s="12" t="n">
        <x:f>IF(COUNT('Country Inputs'!F135,'Country Inputs'!N135,'Country Inputs'!Q135,'Country Inputs'!T135)&lt;4,"Missing input",E269*F269*G269*H269)</x:f>
        <x:v>27773.568000000003</x:v>
      </x:c>
      <x:c r="J269" s="12" t="n">
        <x:f>'Country Inputs'!U135</x:f>
        <x:v>70</x:v>
      </x:c>
      <x:c r="K269" s="12" t="n">
        <x:f>IF(ISNUMBER(I269),I269/J269,"Missing input")</x:f>
        <x:v>396.7652571428572</x:v>
      </x:c>
      <x:c r="L269" s="12" t="n">
        <x:f>Assumptions!D9</x:f>
        <x:v>7</x:v>
      </x:c>
      <x:c r="M269" s="12" t="n">
        <x:f>IF(ISNUMBER(K269),K269/L269,"Missing input")</x:f>
        <x:v>56.680751020408174</x:v>
      </x:c>
      <x:c r="N269" s="17" t="n">
        <x:f>Assumptions!D6</x:f>
        <x:v>18000</x:v>
      </x:c>
      <x:c r="O269" s="17" t="n">
        <x:f>Assumptions!D7</x:f>
        <x:v>3600</x:v>
      </x:c>
      <x:c r="P269" s="17" t="n">
        <x:f>Assumptions!D8</x:f>
        <x:v>72</x:v>
      </x:c>
      <x:c r="Q269" s="12" t="n">
        <x:f>IF(COUNT(Assumptions!D6:D8)&lt;3,"Missing price input",IF(ISNUMBER(M269),M269*N269+K269*O269+I269*P269,"Missing input"))</x:f>
        <x:v>4448305.340081633</x:v>
      </x:c>
      <x:c r="R269" s="15" t="n">
        <x:f>0</x:f>
        <x:v>0</x:v>
      </x:c>
      <x:c r="S269" s="15" t="n">
        <x:f>0</x:f>
        <x:v>0</x:v>
      </x:c>
      <x:c r="T269" s="15" t="n">
        <x:f>0</x:f>
        <x:v>0</x:v>
      </x:c>
      <x:c r="U269" s="15" t="n">
        <x:f>Assumptions!D10</x:f>
        <x:v>0.5</x:v>
      </x:c>
      <x:c r="V269" s="16" t="n">
        <x:f>IF(ISNUMBER(Q269),Q269*R269*S269*T269*U269,"Missing input")</x:f>
        <x:v>0</x:v>
      </x:c>
      <x:c r="W269" s="2"/>
      <x:c r="X269" s="2"/>
    </x:row>
    <x:row r="270" ht="23" customHeight="1">
      <x:c r="A270" s="2" t="str">
        <x:v>COL</x:v>
      </x:c>
      <x:c r="B270" s="2" t="str">
        <x:v>Colombia</x:v>
      </x:c>
      <x:c r="C270" s="2" t="str">
        <x:v>LATAM and Caribbean</x:v>
      </x:c>
      <x:c r="D270" s="2" t="str">
        <x:v>Low</x:v>
      </x:c>
      <x:c r="E270" s="17" t="n">
        <x:f>'Country Inputs'!F136</x:f>
        <x:v>335295</x:v>
      </x:c>
      <x:c r="F270" s="18" t="n">
        <x:f>'Country Inputs'!L136</x:f>
        <x:v>0.6</x:v>
      </x:c>
      <x:c r="G270" s="18" t="n">
        <x:f>'Country Inputs'!O136</x:f>
        <x:v>0.5</x:v>
      </x:c>
      <x:c r="H270" s="18" t="n">
        <x:f>'Country Inputs'!R136</x:f>
        <x:v>0.1</x:v>
      </x:c>
      <x:c r="I270" s="12" t="n">
        <x:f>IF(COUNT('Country Inputs'!F136,'Country Inputs'!L136,'Country Inputs'!O136,'Country Inputs'!R136)&lt;4,"Missing input",E270*F270*G270*H270)</x:f>
        <x:v>10058.85</x:v>
      </x:c>
      <x:c r="J270" s="12" t="n">
        <x:f>'Country Inputs'!U136</x:f>
        <x:v>70</x:v>
      </x:c>
      <x:c r="K270" s="12" t="n">
        <x:f>IF(ISNUMBER(I270),I270/J270,"Missing input")</x:f>
        <x:v>143.69785714285715</x:v>
      </x:c>
      <x:c r="L270" s="12" t="n">
        <x:f>Assumptions!B9</x:f>
        <x:v>7</x:v>
      </x:c>
      <x:c r="M270" s="12" t="n">
        <x:f>IF(ISNUMBER(K270),K270/L270,"Missing input")</x:f>
        <x:v>20.52826530612245</x:v>
      </x:c>
      <x:c r="N270" s="17" t="n">
        <x:f>Assumptions!B6</x:f>
        <x:v>6000</x:v>
      </x:c>
      <x:c r="O270" s="17" t="n">
        <x:f>Assumptions!B7</x:f>
        <x:v>1200</x:v>
      </x:c>
      <x:c r="P270" s="17" t="n">
        <x:f>Assumptions!B8</x:f>
        <x:v>24</x:v>
      </x:c>
      <x:c r="Q270" s="12" t="n">
        <x:f>IF(COUNT(Assumptions!B6:B8)&lt;3,"Missing price input",IF(ISNUMBER(M270),M270*N270+K270*O270+I270*P270,"Missing input"))</x:f>
        <x:v>537019.4204081632</x:v>
      </x:c>
      <x:c r="R270" s="15" t="n">
        <x:f>0</x:f>
        <x:v>0</x:v>
      </x:c>
      <x:c r="S270" s="15" t="n">
        <x:f>0</x:f>
        <x:v>0</x:v>
      </x:c>
      <x:c r="T270" s="15" t="n">
        <x:f>0</x:f>
        <x:v>0</x:v>
      </x:c>
      <x:c r="U270" s="15" t="n">
        <x:f>Assumptions!B10</x:f>
        <x:v>0.5</x:v>
      </x:c>
      <x:c r="V270" s="16" t="n">
        <x:f>IF(ISNUMBER(Q270),Q270*R270*S270*T270*U270,"Missing input")</x:f>
        <x:v>0</x:v>
      </x:c>
      <x:c r="W270" s="2"/>
      <x:c r="X270" s="2"/>
    </x:row>
    <x:row r="271" ht="23" customHeight="1">
      <x:c r="A271" s="2" t="str">
        <x:v>COL</x:v>
      </x:c>
      <x:c r="B271" s="2" t="str">
        <x:v>Colombia</x:v>
      </x:c>
      <x:c r="C271" s="2" t="str">
        <x:v>LATAM and Caribbean</x:v>
      </x:c>
      <x:c r="D271" s="2" t="str">
        <x:v>Base</x:v>
      </x:c>
      <x:c r="E271" s="17" t="n">
        <x:f>'Country Inputs'!F136</x:f>
        <x:v>335295</x:v>
      </x:c>
      <x:c r="F271" s="18" t="n">
        <x:f>'Country Inputs'!M136</x:f>
        <x:v>0.8</x:v>
      </x:c>
      <x:c r="G271" s="18" t="n">
        <x:f>'Country Inputs'!P136</x:f>
        <x:v>0.65</x:v>
      </x:c>
      <x:c r="H271" s="18" t="n">
        <x:f>'Country Inputs'!S136</x:f>
        <x:v>0.2</x:v>
      </x:c>
      <x:c r="I271" s="12" t="n">
        <x:f>IF(COUNT('Country Inputs'!F136,'Country Inputs'!M136,'Country Inputs'!P136,'Country Inputs'!S136)&lt;4,"Missing input",E271*F271*G271*H271)</x:f>
        <x:v>34870.68</x:v>
      </x:c>
      <x:c r="J271" s="12" t="n">
        <x:f>'Country Inputs'!U136</x:f>
        <x:v>70</x:v>
      </x:c>
      <x:c r="K271" s="12" t="n">
        <x:f>IF(ISNUMBER(I271),I271/J271,"Missing input")</x:f>
        <x:v>498.15257142857143</x:v>
      </x:c>
      <x:c r="L271" s="12" t="n">
        <x:f>Assumptions!C9</x:f>
        <x:v>7</x:v>
      </x:c>
      <x:c r="M271" s="12" t="n">
        <x:f>IF(ISNUMBER(K271),K271/L271,"Missing input")</x:f>
        <x:v>71.16465306122448</x:v>
      </x:c>
      <x:c r="N271" s="17" t="n">
        <x:f>Assumptions!C6</x:f>
        <x:v>12000</x:v>
      </x:c>
      <x:c r="O271" s="17" t="n">
        <x:f>Assumptions!C7</x:f>
        <x:v>2400</x:v>
      </x:c>
      <x:c r="P271" s="17" t="n">
        <x:f>Assumptions!C8</x:f>
        <x:v>48</x:v>
      </x:c>
      <x:c r="Q271" s="12" t="n">
        <x:f>IF(COUNT(Assumptions!C6:C8)&lt;3,"Missing price input",IF(ISNUMBER(M271),M271*N271+K271*O271+I271*P271,"Missing input"))</x:f>
        <x:v>3723334.6481632655</x:v>
      </x:c>
      <x:c r="R271" s="15" t="n">
        <x:f>0</x:f>
        <x:v>0</x:v>
      </x:c>
      <x:c r="S271" s="15" t="n">
        <x:f>0</x:f>
        <x:v>0</x:v>
      </x:c>
      <x:c r="T271" s="15" t="n">
        <x:f>0</x:f>
        <x:v>0</x:v>
      </x:c>
      <x:c r="U271" s="15" t="n">
        <x:f>Assumptions!C10</x:f>
        <x:v>0.5</x:v>
      </x:c>
      <x:c r="V271" s="16" t="n">
        <x:f>IF(ISNUMBER(Q271),Q271*R271*S271*T271*U271,"Missing input")</x:f>
        <x:v>0</x:v>
      </x:c>
      <x:c r="W271" s="2"/>
      <x:c r="X271" s="2"/>
    </x:row>
    <x:row r="272" ht="23" customHeight="1">
      <x:c r="A272" s="2" t="str">
        <x:v>COL</x:v>
      </x:c>
      <x:c r="B272" s="2" t="str">
        <x:v>Colombia</x:v>
      </x:c>
      <x:c r="C272" s="2" t="str">
        <x:v>LATAM and Caribbean</x:v>
      </x:c>
      <x:c r="D272" s="2" t="str">
        <x:v>High</x:v>
      </x:c>
      <x:c r="E272" s="17" t="n">
        <x:f>'Country Inputs'!F136</x:f>
        <x:v>335295</x:v>
      </x:c>
      <x:c r="F272" s="18" t="n">
        <x:f>'Country Inputs'!N136</x:f>
        <x:v>1</x:v>
      </x:c>
      <x:c r="G272" s="18" t="n">
        <x:f>'Country Inputs'!Q136</x:f>
        <x:v>0.8</x:v>
      </x:c>
      <x:c r="H272" s="18" t="n">
        <x:f>'Country Inputs'!T136</x:f>
        <x:v>0.32</x:v>
      </x:c>
      <x:c r="I272" s="12" t="n">
        <x:f>IF(COUNT('Country Inputs'!F136,'Country Inputs'!N136,'Country Inputs'!Q136,'Country Inputs'!T136)&lt;4,"Missing input",E272*F272*G272*H272)</x:f>
        <x:v>85835.52</x:v>
      </x:c>
      <x:c r="J272" s="12" t="n">
        <x:f>'Country Inputs'!U136</x:f>
        <x:v>70</x:v>
      </x:c>
      <x:c r="K272" s="12" t="n">
        <x:f>IF(ISNUMBER(I272),I272/J272,"Missing input")</x:f>
        <x:v>1226.2217142857144</x:v>
      </x:c>
      <x:c r="L272" s="12" t="n">
        <x:f>Assumptions!D9</x:f>
        <x:v>7</x:v>
      </x:c>
      <x:c r="M272" s="12" t="n">
        <x:f>IF(ISNUMBER(K272),K272/L272,"Missing input")</x:f>
        <x:v>175.17453061224492</x:v>
      </x:c>
      <x:c r="N272" s="17" t="n">
        <x:f>Assumptions!D6</x:f>
        <x:v>18000</x:v>
      </x:c>
      <x:c r="O272" s="17" t="n">
        <x:f>Assumptions!D7</x:f>
        <x:v>3600</x:v>
      </x:c>
      <x:c r="P272" s="17" t="n">
        <x:f>Assumptions!D8</x:f>
        <x:v>72</x:v>
      </x:c>
      <x:c r="Q272" s="12" t="n">
        <x:f>IF(COUNT(Assumptions!D6:D8)&lt;3,"Missing price input",IF(ISNUMBER(M272),M272*N272+K272*O272+I272*P272,"Missing input"))</x:f>
        <x:v>13747697.16244898</x:v>
      </x:c>
      <x:c r="R272" s="15" t="n">
        <x:f>0</x:f>
        <x:v>0</x:v>
      </x:c>
      <x:c r="S272" s="15" t="n">
        <x:f>0</x:f>
        <x:v>0</x:v>
      </x:c>
      <x:c r="T272" s="15" t="n">
        <x:f>0</x:f>
        <x:v>0</x:v>
      </x:c>
      <x:c r="U272" s="15" t="n">
        <x:f>Assumptions!D10</x:f>
        <x:v>0.5</x:v>
      </x:c>
      <x:c r="V272" s="16" t="n">
        <x:f>IF(ISNUMBER(Q272),Q272*R272*S272*T272*U272,"Missing input")</x:f>
        <x:v>0</x:v>
      </x:c>
      <x:c r="W272" s="2"/>
      <x:c r="X272" s="2"/>
    </x:row>
    <x:row r="273" ht="23" customHeight="1">
      <x:c r="A273" s="2" t="str">
        <x:v>CRI</x:v>
      </x:c>
      <x:c r="B273" s="2" t="str">
        <x:v>Costa Rica</x:v>
      </x:c>
      <x:c r="C273" s="2" t="str">
        <x:v>LATAM and Caribbean</x:v>
      </x:c>
      <x:c r="D273" s="2" t="str">
        <x:v>Low</x:v>
      </x:c>
      <x:c r="E273" s="17" t="n">
        <x:f>'Country Inputs'!F137</x:f>
        <x:v>56106</x:v>
      </x:c>
      <x:c r="F273" s="18" t="n">
        <x:f>'Country Inputs'!L137</x:f>
        <x:v>1</x:v>
      </x:c>
      <x:c r="G273" s="18" t="n">
        <x:f>'Country Inputs'!O137</x:f>
        <x:v>0.5</x:v>
      </x:c>
      <x:c r="H273" s="18" t="n">
        <x:f>'Country Inputs'!R137</x:f>
        <x:v>0.1</x:v>
      </x:c>
      <x:c r="I273" s="12" t="n">
        <x:f>IF(COUNT('Country Inputs'!F137,'Country Inputs'!L137,'Country Inputs'!O137,'Country Inputs'!R137)&lt;4,"Missing input",E273*F273*G273*H273)</x:f>
        <x:v>2805.3</x:v>
      </x:c>
      <x:c r="J273" s="12" t="n">
        <x:f>'Country Inputs'!U137</x:f>
        <x:v>70</x:v>
      </x:c>
      <x:c r="K273" s="12" t="n">
        <x:f>IF(ISNUMBER(I273),I273/J273,"Missing input")</x:f>
        <x:v>40.07571428571429</x:v>
      </x:c>
      <x:c r="L273" s="12" t="n">
        <x:f>Assumptions!B9</x:f>
        <x:v>7</x:v>
      </x:c>
      <x:c r="M273" s="12" t="n">
        <x:f>IF(ISNUMBER(K273),K273/L273,"Missing input")</x:f>
        <x:v>5.725102040816327</x:v>
      </x:c>
      <x:c r="N273" s="17" t="n">
        <x:f>Assumptions!B6</x:f>
        <x:v>6000</x:v>
      </x:c>
      <x:c r="O273" s="17" t="n">
        <x:f>Assumptions!B7</x:f>
        <x:v>1200</x:v>
      </x:c>
      <x:c r="P273" s="17" t="n">
        <x:f>Assumptions!B8</x:f>
        <x:v>24</x:v>
      </x:c>
      <x:c r="Q273" s="12" t="n">
        <x:f>IF(COUNT(Assumptions!B6:B8)&lt;3,"Missing price input",IF(ISNUMBER(M273),M273*N273+K273*O273+I273*P273,"Missing input"))</x:f>
        <x:v>149768.66938775513</x:v>
      </x:c>
      <x:c r="R273" s="15" t="n">
        <x:f>0</x:f>
        <x:v>0</x:v>
      </x:c>
      <x:c r="S273" s="15" t="n">
        <x:f>0</x:f>
        <x:v>0</x:v>
      </x:c>
      <x:c r="T273" s="15" t="n">
        <x:f>0</x:f>
        <x:v>0</x:v>
      </x:c>
      <x:c r="U273" s="15" t="n">
        <x:f>Assumptions!B10</x:f>
        <x:v>0.5</x:v>
      </x:c>
      <x:c r="V273" s="16" t="n">
        <x:f>IF(ISNUMBER(Q273),Q273*R273*S273*T273*U273,"Missing input")</x:f>
        <x:v>0</x:v>
      </x:c>
      <x:c r="W273" s="2"/>
      <x:c r="X273" s="2"/>
    </x:row>
    <x:row r="274" ht="23" customHeight="1">
      <x:c r="A274" s="2" t="str">
        <x:v>CRI</x:v>
      </x:c>
      <x:c r="B274" s="2" t="str">
        <x:v>Costa Rica</x:v>
      </x:c>
      <x:c r="C274" s="2" t="str">
        <x:v>LATAM and Caribbean</x:v>
      </x:c>
      <x:c r="D274" s="2" t="str">
        <x:v>Base</x:v>
      </x:c>
      <x:c r="E274" s="17" t="n">
        <x:f>'Country Inputs'!F137</x:f>
        <x:v>56106</x:v>
      </x:c>
      <x:c r="F274" s="18" t="n">
        <x:f>'Country Inputs'!M137</x:f>
        <x:v>1</x:v>
      </x:c>
      <x:c r="G274" s="18" t="n">
        <x:f>'Country Inputs'!P137</x:f>
        <x:v>0.65</x:v>
      </x:c>
      <x:c r="H274" s="18" t="n">
        <x:f>'Country Inputs'!S137</x:f>
        <x:v>0.2</x:v>
      </x:c>
      <x:c r="I274" s="12" t="n">
        <x:f>IF(COUNT('Country Inputs'!F137,'Country Inputs'!M137,'Country Inputs'!P137,'Country Inputs'!S137)&lt;4,"Missing input",E274*F274*G274*H274)</x:f>
        <x:v>7293.780000000001</x:v>
      </x:c>
      <x:c r="J274" s="12" t="n">
        <x:f>'Country Inputs'!U137</x:f>
        <x:v>70</x:v>
      </x:c>
      <x:c r="K274" s="12" t="n">
        <x:f>IF(ISNUMBER(I274),I274/J274,"Missing input")</x:f>
        <x:v>104.19685714285716</x:v>
      </x:c>
      <x:c r="L274" s="12" t="n">
        <x:f>Assumptions!C9</x:f>
        <x:v>7</x:v>
      </x:c>
      <x:c r="M274" s="12" t="n">
        <x:f>IF(ISNUMBER(K274),K274/L274,"Missing input")</x:f>
        <x:v>14.88526530612245</x:v>
      </x:c>
      <x:c r="N274" s="17" t="n">
        <x:f>Assumptions!C6</x:f>
        <x:v>12000</x:v>
      </x:c>
      <x:c r="O274" s="17" t="n">
        <x:f>Assumptions!C7</x:f>
        <x:v>2400</x:v>
      </x:c>
      <x:c r="P274" s="17" t="n">
        <x:f>Assumptions!C8</x:f>
        <x:v>48</x:v>
      </x:c>
      <x:c r="Q274" s="12" t="n">
        <x:f>IF(COUNT(Assumptions!C6:C8)&lt;3,"Missing price input",IF(ISNUMBER(M274),M274*N274+K274*O274+I274*P274,"Missing input"))</x:f>
        <x:v>778797.0808163267</x:v>
      </x:c>
      <x:c r="R274" s="15" t="n">
        <x:f>0</x:f>
        <x:v>0</x:v>
      </x:c>
      <x:c r="S274" s="15" t="n">
        <x:f>0</x:f>
        <x:v>0</x:v>
      </x:c>
      <x:c r="T274" s="15" t="n">
        <x:f>0</x:f>
        <x:v>0</x:v>
      </x:c>
      <x:c r="U274" s="15" t="n">
        <x:f>Assumptions!C10</x:f>
        <x:v>0.5</x:v>
      </x:c>
      <x:c r="V274" s="16" t="n">
        <x:f>IF(ISNUMBER(Q274),Q274*R274*S274*T274*U274,"Missing input")</x:f>
        <x:v>0</x:v>
      </x:c>
      <x:c r="W274" s="2"/>
      <x:c r="X274" s="2"/>
    </x:row>
    <x:row r="275" ht="23" customHeight="1">
      <x:c r="A275" s="2" t="str">
        <x:v>CRI</x:v>
      </x:c>
      <x:c r="B275" s="2" t="str">
        <x:v>Costa Rica</x:v>
      </x:c>
      <x:c r="C275" s="2" t="str">
        <x:v>LATAM and Caribbean</x:v>
      </x:c>
      <x:c r="D275" s="2" t="str">
        <x:v>High</x:v>
      </x:c>
      <x:c r="E275" s="17" t="n">
        <x:f>'Country Inputs'!F137</x:f>
        <x:v>56106</x:v>
      </x:c>
      <x:c r="F275" s="18" t="n">
        <x:f>'Country Inputs'!N137</x:f>
        <x:v>1</x:v>
      </x:c>
      <x:c r="G275" s="18" t="n">
        <x:f>'Country Inputs'!Q137</x:f>
        <x:v>0.8</x:v>
      </x:c>
      <x:c r="H275" s="18" t="n">
        <x:f>'Country Inputs'!T137</x:f>
        <x:v>0.32</x:v>
      </x:c>
      <x:c r="I275" s="12" t="n">
        <x:f>IF(COUNT('Country Inputs'!F137,'Country Inputs'!N137,'Country Inputs'!Q137,'Country Inputs'!T137)&lt;4,"Missing input",E275*F275*G275*H275)</x:f>
        <x:v>14363.136</x:v>
      </x:c>
      <x:c r="J275" s="12" t="n">
        <x:f>'Country Inputs'!U137</x:f>
        <x:v>70</x:v>
      </x:c>
      <x:c r="K275" s="12" t="n">
        <x:f>IF(ISNUMBER(I275),I275/J275,"Missing input")</x:f>
        <x:v>205.18765714285715</x:v>
      </x:c>
      <x:c r="L275" s="12" t="n">
        <x:f>Assumptions!D9</x:f>
        <x:v>7</x:v>
      </x:c>
      <x:c r="M275" s="12" t="n">
        <x:f>IF(ISNUMBER(K275),K275/L275,"Missing input")</x:f>
        <x:v>29.312522448979593</x:v>
      </x:c>
      <x:c r="N275" s="17" t="n">
        <x:f>Assumptions!D6</x:f>
        <x:v>18000</x:v>
      </x:c>
      <x:c r="O275" s="17" t="n">
        <x:f>Assumptions!D7</x:f>
        <x:v>3600</x:v>
      </x:c>
      <x:c r="P275" s="17" t="n">
        <x:f>Assumptions!D8</x:f>
        <x:v>72</x:v>
      </x:c>
      <x:c r="Q275" s="12" t="n">
        <x:f>IF(COUNT(Assumptions!D6:D8)&lt;3,"Missing price input",IF(ISNUMBER(M275),M275*N275+K275*O275+I275*P275,"Missing input"))</x:f>
        <x:v>2300446.7617959185</x:v>
      </x:c>
      <x:c r="R275" s="15" t="n">
        <x:f>0</x:f>
        <x:v>0</x:v>
      </x:c>
      <x:c r="S275" s="15" t="n">
        <x:f>0</x:f>
        <x:v>0</x:v>
      </x:c>
      <x:c r="T275" s="15" t="n">
        <x:f>0</x:f>
        <x:v>0</x:v>
      </x:c>
      <x:c r="U275" s="15" t="n">
        <x:f>Assumptions!D10</x:f>
        <x:v>0.5</x:v>
      </x:c>
      <x:c r="V275" s="16" t="n">
        <x:f>IF(ISNUMBER(Q275),Q275*R275*S275*T275*U275,"Missing input")</x:f>
        <x:v>0</x:v>
      </x:c>
      <x:c r="W275" s="2"/>
      <x:c r="X275" s="2"/>
    </x:row>
    <x:row r="276" ht="23" customHeight="1">
      <x:c r="A276" s="2" t="str">
        <x:v>CUB</x:v>
      </x:c>
      <x:c r="B276" s="2" t="str">
        <x:v>Cuba</x:v>
      </x:c>
      <x:c r="C276" s="2" t="str">
        <x:v>LATAM and Caribbean</x:v>
      </x:c>
      <x:c r="D276" s="2" t="str">
        <x:v>Low</x:v>
      </x:c>
      <x:c r="E276" s="17" t="n">
        <x:f>'Country Inputs'!F138</x:f>
        <x:v>75044</x:v>
      </x:c>
      <x:c r="F276" s="18" t="n">
        <x:f>'Country Inputs'!L138</x:f>
        <x:v>1</x:v>
      </x:c>
      <x:c r="G276" s="18" t="n">
        <x:f>'Country Inputs'!O138</x:f>
        <x:v>0.5</x:v>
      </x:c>
      <x:c r="H276" s="18" t="n">
        <x:f>'Country Inputs'!R138</x:f>
        <x:v>0.1</x:v>
      </x:c>
      <x:c r="I276" s="12" t="n">
        <x:f>IF(COUNT('Country Inputs'!F138,'Country Inputs'!L138,'Country Inputs'!O138,'Country Inputs'!R138)&lt;4,"Missing input",E276*F276*G276*H276)</x:f>
        <x:v>3752.2000000000003</x:v>
      </x:c>
      <x:c r="J276" s="12" t="n">
        <x:f>'Country Inputs'!U138</x:f>
        <x:v>70</x:v>
      </x:c>
      <x:c r="K276" s="12" t="n">
        <x:f>IF(ISNUMBER(I276),I276/J276,"Missing input")</x:f>
        <x:v>53.60285714285715</x:v>
      </x:c>
      <x:c r="L276" s="12" t="n">
        <x:f>Assumptions!B9</x:f>
        <x:v>7</x:v>
      </x:c>
      <x:c r="M276" s="12" t="n">
        <x:f>IF(ISNUMBER(K276),K276/L276,"Missing input")</x:f>
        <x:v>7.657551020408164</x:v>
      </x:c>
      <x:c r="N276" s="17" t="n">
        <x:f>Assumptions!B6</x:f>
        <x:v>6000</x:v>
      </x:c>
      <x:c r="O276" s="17" t="n">
        <x:f>Assumptions!B7</x:f>
        <x:v>1200</x:v>
      </x:c>
      <x:c r="P276" s="17" t="n">
        <x:f>Assumptions!B8</x:f>
        <x:v>24</x:v>
      </x:c>
      <x:c r="Q276" s="12" t="n">
        <x:f>IF(COUNT(Assumptions!B6:B8)&lt;3,"Missing price input",IF(ISNUMBER(M276),M276*N276+K276*O276+I276*P276,"Missing input"))</x:f>
        <x:v>200321.53469387756</x:v>
      </x:c>
      <x:c r="R276" s="15" t="n">
        <x:f>0</x:f>
        <x:v>0</x:v>
      </x:c>
      <x:c r="S276" s="15" t="n">
        <x:f>0</x:f>
        <x:v>0</x:v>
      </x:c>
      <x:c r="T276" s="15" t="n">
        <x:f>0</x:f>
        <x:v>0</x:v>
      </x:c>
      <x:c r="U276" s="15" t="n">
        <x:f>Assumptions!B10</x:f>
        <x:v>0.5</x:v>
      </x:c>
      <x:c r="V276" s="16" t="n">
        <x:f>IF(ISNUMBER(Q276),Q276*R276*S276*T276*U276,"Missing input")</x:f>
        <x:v>0</x:v>
      </x:c>
      <x:c r="W276" s="2"/>
      <x:c r="X276" s="2"/>
    </x:row>
    <x:row r="277" ht="23" customHeight="1">
      <x:c r="A277" s="2" t="str">
        <x:v>CUB</x:v>
      </x:c>
      <x:c r="B277" s="2" t="str">
        <x:v>Cuba</x:v>
      </x:c>
      <x:c r="C277" s="2" t="str">
        <x:v>LATAM and Caribbean</x:v>
      </x:c>
      <x:c r="D277" s="2" t="str">
        <x:v>Base</x:v>
      </x:c>
      <x:c r="E277" s="17" t="n">
        <x:f>'Country Inputs'!F138</x:f>
        <x:v>75044</x:v>
      </x:c>
      <x:c r="F277" s="18" t="n">
        <x:f>'Country Inputs'!M138</x:f>
        <x:v>1</x:v>
      </x:c>
      <x:c r="G277" s="18" t="n">
        <x:f>'Country Inputs'!P138</x:f>
        <x:v>0.65</x:v>
      </x:c>
      <x:c r="H277" s="18" t="n">
        <x:f>'Country Inputs'!S138</x:f>
        <x:v>0.2</x:v>
      </x:c>
      <x:c r="I277" s="12" t="n">
        <x:f>IF(COUNT('Country Inputs'!F138,'Country Inputs'!M138,'Country Inputs'!P138,'Country Inputs'!S138)&lt;4,"Missing input",E277*F277*G277*H277)</x:f>
        <x:v>9755.72</x:v>
      </x:c>
      <x:c r="J277" s="12" t="n">
        <x:f>'Country Inputs'!U138</x:f>
        <x:v>70</x:v>
      </x:c>
      <x:c r="K277" s="12" t="n">
        <x:f>IF(ISNUMBER(I277),I277/J277,"Missing input")</x:f>
        <x:v>139.36742857142858</x:v>
      </x:c>
      <x:c r="L277" s="12" t="n">
        <x:f>Assumptions!C9</x:f>
        <x:v>7</x:v>
      </x:c>
      <x:c r="M277" s="12" t="n">
        <x:f>IF(ISNUMBER(K277),K277/L277,"Missing input")</x:f>
        <x:v>19.909632653061227</x:v>
      </x:c>
      <x:c r="N277" s="17" t="n">
        <x:f>Assumptions!C6</x:f>
        <x:v>12000</x:v>
      </x:c>
      <x:c r="O277" s="17" t="n">
        <x:f>Assumptions!C7</x:f>
        <x:v>2400</x:v>
      </x:c>
      <x:c r="P277" s="17" t="n">
        <x:f>Assumptions!C8</x:f>
        <x:v>48</x:v>
      </x:c>
      <x:c r="Q277" s="12" t="n">
        <x:f>IF(COUNT(Assumptions!C6:C8)&lt;3,"Missing price input",IF(ISNUMBER(M277),M277*N277+K277*O277+I277*P277,"Missing input"))</x:f>
        <x:v>1041671.9804081633</x:v>
      </x:c>
      <x:c r="R277" s="15" t="n">
        <x:f>0</x:f>
        <x:v>0</x:v>
      </x:c>
      <x:c r="S277" s="15" t="n">
        <x:f>0</x:f>
        <x:v>0</x:v>
      </x:c>
      <x:c r="T277" s="15" t="n">
        <x:f>0</x:f>
        <x:v>0</x:v>
      </x:c>
      <x:c r="U277" s="15" t="n">
        <x:f>Assumptions!C10</x:f>
        <x:v>0.5</x:v>
      </x:c>
      <x:c r="V277" s="16" t="n">
        <x:f>IF(ISNUMBER(Q277),Q277*R277*S277*T277*U277,"Missing input")</x:f>
        <x:v>0</x:v>
      </x:c>
      <x:c r="W277" s="2"/>
      <x:c r="X277" s="2"/>
    </x:row>
    <x:row r="278" ht="23" customHeight="1">
      <x:c r="A278" s="2" t="str">
        <x:v>CUB</x:v>
      </x:c>
      <x:c r="B278" s="2" t="str">
        <x:v>Cuba</x:v>
      </x:c>
      <x:c r="C278" s="2" t="str">
        <x:v>LATAM and Caribbean</x:v>
      </x:c>
      <x:c r="D278" s="2" t="str">
        <x:v>High</x:v>
      </x:c>
      <x:c r="E278" s="17" t="n">
        <x:f>'Country Inputs'!F138</x:f>
        <x:v>75044</x:v>
      </x:c>
      <x:c r="F278" s="18" t="n">
        <x:f>'Country Inputs'!N138</x:f>
        <x:v>1</x:v>
      </x:c>
      <x:c r="G278" s="18" t="n">
        <x:f>'Country Inputs'!Q138</x:f>
        <x:v>0.8</x:v>
      </x:c>
      <x:c r="H278" s="18" t="n">
        <x:f>'Country Inputs'!T138</x:f>
        <x:v>0.32</x:v>
      </x:c>
      <x:c r="I278" s="12" t="n">
        <x:f>IF(COUNT('Country Inputs'!F138,'Country Inputs'!N138,'Country Inputs'!Q138,'Country Inputs'!T138)&lt;4,"Missing input",E278*F278*G278*H278)</x:f>
        <x:v>19211.264000000003</x:v>
      </x:c>
      <x:c r="J278" s="12" t="n">
        <x:f>'Country Inputs'!U138</x:f>
        <x:v>70</x:v>
      </x:c>
      <x:c r="K278" s="12" t="n">
        <x:f>IF(ISNUMBER(I278),I278/J278,"Missing input")</x:f>
        <x:v>274.4466285714286</x:v>
      </x:c>
      <x:c r="L278" s="12" t="n">
        <x:f>Assumptions!D9</x:f>
        <x:v>7</x:v>
      </x:c>
      <x:c r="M278" s="12" t="n">
        <x:f>IF(ISNUMBER(K278),K278/L278,"Missing input")</x:f>
        <x:v>39.2066612244898</x:v>
      </x:c>
      <x:c r="N278" s="17" t="n">
        <x:f>Assumptions!D6</x:f>
        <x:v>18000</x:v>
      </x:c>
      <x:c r="O278" s="17" t="n">
        <x:f>Assumptions!D7</x:f>
        <x:v>3600</x:v>
      </x:c>
      <x:c r="P278" s="17" t="n">
        <x:f>Assumptions!D8</x:f>
        <x:v>72</x:v>
      </x:c>
      <x:c r="Q278" s="12" t="n">
        <x:f>IF(COUNT(Assumptions!D6:D8)&lt;3,"Missing price input",IF(ISNUMBER(M278),M278*N278+K278*O278+I278*P278,"Missing input"))</x:f>
        <x:v>3076938.7728979597</x:v>
      </x:c>
      <x:c r="R278" s="15" t="n">
        <x:f>0</x:f>
        <x:v>0</x:v>
      </x:c>
      <x:c r="S278" s="15" t="n">
        <x:f>0</x:f>
        <x:v>0</x:v>
      </x:c>
      <x:c r="T278" s="15" t="n">
        <x:f>0</x:f>
        <x:v>0</x:v>
      </x:c>
      <x:c r="U278" s="15" t="n">
        <x:f>Assumptions!D10</x:f>
        <x:v>0.5</x:v>
      </x:c>
      <x:c r="V278" s="16" t="n">
        <x:f>IF(ISNUMBER(Q278),Q278*R278*S278*T278*U278,"Missing input")</x:f>
        <x:v>0</x:v>
      </x:c>
      <x:c r="W278" s="2"/>
      <x:c r="X278" s="2"/>
    </x:row>
    <x:row r="279" ht="23" customHeight="1">
      <x:c r="A279" s="2" t="str">
        <x:v>CUW</x:v>
      </x:c>
      <x:c r="B279" s="2" t="str">
        <x:v>Curaçao</x:v>
      </x:c>
      <x:c r="C279" s="2" t="str">
        <x:v>LATAM and Caribbean</x:v>
      </x:c>
      <x:c r="D279" s="2" t="str">
        <x:v>Low</x:v>
      </x:c>
      <x:c r="E279" s="17" t="n">
        <x:f>'Country Inputs'!F139</x:f>
        <x:v>8611</x:v>
      </x:c>
      <x:c r="F279" s="18" t="n">
        <x:f>'Country Inputs'!L139</x:f>
        <x:v>1</x:v>
      </x:c>
      <x:c r="G279" s="18" t="n">
        <x:f>'Country Inputs'!O139</x:f>
        <x:v>0.5</x:v>
      </x:c>
      <x:c r="H279" s="18" t="n">
        <x:f>'Country Inputs'!R139</x:f>
        <x:v>0.1</x:v>
      </x:c>
      <x:c r="I279" s="12" t="n">
        <x:f>IF(COUNT('Country Inputs'!F139,'Country Inputs'!L139,'Country Inputs'!O139,'Country Inputs'!R139)&lt;4,"Missing input",E279*F279*G279*H279)</x:f>
        <x:v>430.55</x:v>
      </x:c>
      <x:c r="J279" s="12" t="n">
        <x:f>'Country Inputs'!U139</x:f>
        <x:v>70</x:v>
      </x:c>
      <x:c r="K279" s="12" t="n">
        <x:f>IF(ISNUMBER(I279),I279/J279,"Missing input")</x:f>
        <x:v>6.150714285714286</x:v>
      </x:c>
      <x:c r="L279" s="12" t="n">
        <x:f>Assumptions!B9</x:f>
        <x:v>7</x:v>
      </x:c>
      <x:c r="M279" s="12" t="n">
        <x:f>IF(ISNUMBER(K279),K279/L279,"Missing input")</x:f>
        <x:v>0.8786734693877551</x:v>
      </x:c>
      <x:c r="N279" s="17" t="n">
        <x:f>Assumptions!B6</x:f>
        <x:v>6000</x:v>
      </x:c>
      <x:c r="O279" s="17" t="n">
        <x:f>Assumptions!B7</x:f>
        <x:v>1200</x:v>
      </x:c>
      <x:c r="P279" s="17" t="n">
        <x:f>Assumptions!B8</x:f>
        <x:v>24</x:v>
      </x:c>
      <x:c r="Q279" s="12" t="n">
        <x:f>IF(COUNT(Assumptions!B6:B8)&lt;3,"Missing price input",IF(ISNUMBER(M279),M279*N279+K279*O279+I279*P279,"Missing input"))</x:f>
        <x:v>22986.097959183673</x:v>
      </x:c>
      <x:c r="R279" s="15" t="n">
        <x:f>0</x:f>
        <x:v>0</x:v>
      </x:c>
      <x:c r="S279" s="15" t="n">
        <x:f>0</x:f>
        <x:v>0</x:v>
      </x:c>
      <x:c r="T279" s="15" t="n">
        <x:f>0</x:f>
        <x:v>0</x:v>
      </x:c>
      <x:c r="U279" s="15" t="n">
        <x:f>Assumptions!B10</x:f>
        <x:v>0.5</x:v>
      </x:c>
      <x:c r="V279" s="16" t="n">
        <x:f>IF(ISNUMBER(Q279),Q279*R279*S279*T279*U279,"Missing input")</x:f>
        <x:v>0</x:v>
      </x:c>
      <x:c r="W279" s="2"/>
      <x:c r="X279" s="2"/>
    </x:row>
    <x:row r="280" ht="23" customHeight="1">
      <x:c r="A280" s="2" t="str">
        <x:v>CUW</x:v>
      </x:c>
      <x:c r="B280" s="2" t="str">
        <x:v>Curaçao</x:v>
      </x:c>
      <x:c r="C280" s="2" t="str">
        <x:v>LATAM and Caribbean</x:v>
      </x:c>
      <x:c r="D280" s="2" t="str">
        <x:v>Base</x:v>
      </x:c>
      <x:c r="E280" s="17" t="n">
        <x:f>'Country Inputs'!F139</x:f>
        <x:v>8611</x:v>
      </x:c>
      <x:c r="F280" s="18" t="n">
        <x:f>'Country Inputs'!M139</x:f>
        <x:v>1</x:v>
      </x:c>
      <x:c r="G280" s="18" t="n">
        <x:f>'Country Inputs'!P139</x:f>
        <x:v>0.65</x:v>
      </x:c>
      <x:c r="H280" s="18" t="n">
        <x:f>'Country Inputs'!S139</x:f>
        <x:v>0.2</x:v>
      </x:c>
      <x:c r="I280" s="12" t="n">
        <x:f>IF(COUNT('Country Inputs'!F139,'Country Inputs'!M139,'Country Inputs'!P139,'Country Inputs'!S139)&lt;4,"Missing input",E280*F280*G280*H280)</x:f>
        <x:v>1119.43</x:v>
      </x:c>
      <x:c r="J280" s="12" t="n">
        <x:f>'Country Inputs'!U139</x:f>
        <x:v>70</x:v>
      </x:c>
      <x:c r="K280" s="12" t="n">
        <x:f>IF(ISNUMBER(I280),I280/J280,"Missing input")</x:f>
        <x:v>15.991857142857144</x:v>
      </x:c>
      <x:c r="L280" s="12" t="n">
        <x:f>Assumptions!C9</x:f>
        <x:v>7</x:v>
      </x:c>
      <x:c r="M280" s="12" t="n">
        <x:f>IF(ISNUMBER(K280),K280/L280,"Missing input")</x:f>
        <x:v>2.2845510204081636</x:v>
      </x:c>
      <x:c r="N280" s="17" t="n">
        <x:f>Assumptions!C6</x:f>
        <x:v>12000</x:v>
      </x:c>
      <x:c r="O280" s="17" t="n">
        <x:f>Assumptions!C7</x:f>
        <x:v>2400</x:v>
      </x:c>
      <x:c r="P280" s="17" t="n">
        <x:f>Assumptions!C8</x:f>
        <x:v>48</x:v>
      </x:c>
      <x:c r="Q280" s="12" t="n">
        <x:f>IF(COUNT(Assumptions!C6:C8)&lt;3,"Missing price input",IF(ISNUMBER(M280),M280*N280+K280*O280+I280*P280,"Missing input"))</x:f>
        <x:v>119527.70938775511</x:v>
      </x:c>
      <x:c r="R280" s="15" t="n">
        <x:f>0</x:f>
        <x:v>0</x:v>
      </x:c>
      <x:c r="S280" s="15" t="n">
        <x:f>0</x:f>
        <x:v>0</x:v>
      </x:c>
      <x:c r="T280" s="15" t="n">
        <x:f>0</x:f>
        <x:v>0</x:v>
      </x:c>
      <x:c r="U280" s="15" t="n">
        <x:f>Assumptions!C10</x:f>
        <x:v>0.5</x:v>
      </x:c>
      <x:c r="V280" s="16" t="n">
        <x:f>IF(ISNUMBER(Q280),Q280*R280*S280*T280*U280,"Missing input")</x:f>
        <x:v>0</x:v>
      </x:c>
      <x:c r="W280" s="2"/>
      <x:c r="X280" s="2"/>
    </x:row>
    <x:row r="281" ht="23" customHeight="1">
      <x:c r="A281" s="2" t="str">
        <x:v>CUW</x:v>
      </x:c>
      <x:c r="B281" s="2" t="str">
        <x:v>Curaçao</x:v>
      </x:c>
      <x:c r="C281" s="2" t="str">
        <x:v>LATAM and Caribbean</x:v>
      </x:c>
      <x:c r="D281" s="2" t="str">
        <x:v>High</x:v>
      </x:c>
      <x:c r="E281" s="17" t="n">
        <x:f>'Country Inputs'!F139</x:f>
        <x:v>8611</x:v>
      </x:c>
      <x:c r="F281" s="18" t="n">
        <x:f>'Country Inputs'!N139</x:f>
        <x:v>1</x:v>
      </x:c>
      <x:c r="G281" s="18" t="n">
        <x:f>'Country Inputs'!Q139</x:f>
        <x:v>0.8</x:v>
      </x:c>
      <x:c r="H281" s="18" t="n">
        <x:f>'Country Inputs'!T139</x:f>
        <x:v>0.32</x:v>
      </x:c>
      <x:c r="I281" s="12" t="n">
        <x:f>IF(COUNT('Country Inputs'!F139,'Country Inputs'!N139,'Country Inputs'!Q139,'Country Inputs'!T139)&lt;4,"Missing input",E281*F281*G281*H281)</x:f>
        <x:v>2204.416</x:v>
      </x:c>
      <x:c r="J281" s="12" t="n">
        <x:f>'Country Inputs'!U139</x:f>
        <x:v>70</x:v>
      </x:c>
      <x:c r="K281" s="12" t="n">
        <x:f>IF(ISNUMBER(I281),I281/J281,"Missing input")</x:f>
        <x:v>31.491657142857147</x:v>
      </x:c>
      <x:c r="L281" s="12" t="n">
        <x:f>Assumptions!D9</x:f>
        <x:v>7</x:v>
      </x:c>
      <x:c r="M281" s="12" t="n">
        <x:f>IF(ISNUMBER(K281),K281/L281,"Missing input")</x:f>
        <x:v>4.4988081632653065</x:v>
      </x:c>
      <x:c r="N281" s="17" t="n">
        <x:f>Assumptions!D6</x:f>
        <x:v>18000</x:v>
      </x:c>
      <x:c r="O281" s="17" t="n">
        <x:f>Assumptions!D7</x:f>
        <x:v>3600</x:v>
      </x:c>
      <x:c r="P281" s="17" t="n">
        <x:f>Assumptions!D8</x:f>
        <x:v>72</x:v>
      </x:c>
      <x:c r="Q281" s="12" t="n">
        <x:f>IF(COUNT(Assumptions!D6:D8)&lt;3,"Missing price input",IF(ISNUMBER(M281),M281*N281+K281*O281+I281*P281,"Missing input"))</x:f>
        <x:v>353066.46465306124</x:v>
      </x:c>
      <x:c r="R281" s="15" t="n">
        <x:f>0</x:f>
        <x:v>0</x:v>
      </x:c>
      <x:c r="S281" s="15" t="n">
        <x:f>0</x:f>
        <x:v>0</x:v>
      </x:c>
      <x:c r="T281" s="15" t="n">
        <x:f>0</x:f>
        <x:v>0</x:v>
      </x:c>
      <x:c r="U281" s="15" t="n">
        <x:f>Assumptions!D10</x:f>
        <x:v>0.5</x:v>
      </x:c>
      <x:c r="V281" s="16" t="n">
        <x:f>IF(ISNUMBER(Q281),Q281*R281*S281*T281*U281,"Missing input")</x:f>
        <x:v>0</x:v>
      </x:c>
      <x:c r="W281" s="2"/>
      <x:c r="X281" s="2"/>
    </x:row>
    <x:row r="282" ht="23" customHeight="1">
      <x:c r="A282" s="2" t="str">
        <x:v>DMA</x:v>
      </x:c>
      <x:c r="B282" s="2" t="str">
        <x:v>Dominica</x:v>
      </x:c>
      <x:c r="C282" s="2" t="str">
        <x:v>LATAM and Caribbean</x:v>
      </x:c>
      <x:c r="D282" s="2" t="str">
        <x:v>Low</x:v>
      </x:c>
      <x:c r="E282" s="17" t="n">
        <x:f>'Country Inputs'!F140</x:f>
        <x:v>1059</x:v>
      </x:c>
      <x:c r="F282" s="18" t="n">
        <x:f>'Country Inputs'!L140</x:f>
        <x:v>1</x:v>
      </x:c>
      <x:c r="G282" s="18" t="n">
        <x:f>'Country Inputs'!O140</x:f>
        <x:v>0.5</x:v>
      </x:c>
      <x:c r="H282" s="18" t="n">
        <x:f>'Country Inputs'!R140</x:f>
        <x:v>0.1</x:v>
      </x:c>
      <x:c r="I282" s="12" t="n">
        <x:f>IF(COUNT('Country Inputs'!F140,'Country Inputs'!L140,'Country Inputs'!O140,'Country Inputs'!R140)&lt;4,"Missing input",E282*F282*G282*H282)</x:f>
        <x:v>52.95</x:v>
      </x:c>
      <x:c r="J282" s="12" t="n">
        <x:f>'Country Inputs'!U140</x:f>
        <x:v>70</x:v>
      </x:c>
      <x:c r="K282" s="12" t="n">
        <x:f>IF(ISNUMBER(I282),I282/J282,"Missing input")</x:f>
        <x:v>0.7564285714285715</x:v>
      </x:c>
      <x:c r="L282" s="12" t="n">
        <x:f>Assumptions!B9</x:f>
        <x:v>7</x:v>
      </x:c>
      <x:c r="M282" s="12" t="n">
        <x:f>IF(ISNUMBER(K282),K282/L282,"Missing input")</x:f>
        <x:v>0.10806122448979592</x:v>
      </x:c>
      <x:c r="N282" s="17" t="n">
        <x:f>Assumptions!B6</x:f>
        <x:v>6000</x:v>
      </x:c>
      <x:c r="O282" s="17" t="n">
        <x:f>Assumptions!B7</x:f>
        <x:v>1200</x:v>
      </x:c>
      <x:c r="P282" s="17" t="n">
        <x:f>Assumptions!B8</x:f>
        <x:v>24</x:v>
      </x:c>
      <x:c r="Q282" s="12" t="n">
        <x:f>IF(COUNT(Assumptions!B6:B8)&lt;3,"Missing price input",IF(ISNUMBER(M282),M282*N282+K282*O282+I282*P282,"Missing input"))</x:f>
        <x:v>2826.8816326530614</x:v>
      </x:c>
      <x:c r="R282" s="15" t="n">
        <x:f>0</x:f>
        <x:v>0</x:v>
      </x:c>
      <x:c r="S282" s="15" t="n">
        <x:f>0</x:f>
        <x:v>0</x:v>
      </x:c>
      <x:c r="T282" s="15" t="n">
        <x:f>0</x:f>
        <x:v>0</x:v>
      </x:c>
      <x:c r="U282" s="15" t="n">
        <x:f>Assumptions!B10</x:f>
        <x:v>0.5</x:v>
      </x:c>
      <x:c r="V282" s="16" t="n">
        <x:f>IF(ISNUMBER(Q282),Q282*R282*S282*T282*U282,"Missing input")</x:f>
        <x:v>0</x:v>
      </x:c>
      <x:c r="W282" s="2"/>
      <x:c r="X282" s="2"/>
    </x:row>
    <x:row r="283" ht="23" customHeight="1">
      <x:c r="A283" s="2" t="str">
        <x:v>DMA</x:v>
      </x:c>
      <x:c r="B283" s="2" t="str">
        <x:v>Dominica</x:v>
      </x:c>
      <x:c r="C283" s="2" t="str">
        <x:v>LATAM and Caribbean</x:v>
      </x:c>
      <x:c r="D283" s="2" t="str">
        <x:v>Base</x:v>
      </x:c>
      <x:c r="E283" s="17" t="n">
        <x:f>'Country Inputs'!F140</x:f>
        <x:v>1059</x:v>
      </x:c>
      <x:c r="F283" s="18" t="n">
        <x:f>'Country Inputs'!M140</x:f>
        <x:v>1</x:v>
      </x:c>
      <x:c r="G283" s="18" t="n">
        <x:f>'Country Inputs'!P140</x:f>
        <x:v>0.65</x:v>
      </x:c>
      <x:c r="H283" s="18" t="n">
        <x:f>'Country Inputs'!S140</x:f>
        <x:v>0.2</x:v>
      </x:c>
      <x:c r="I283" s="12" t="n">
        <x:f>IF(COUNT('Country Inputs'!F140,'Country Inputs'!M140,'Country Inputs'!P140,'Country Inputs'!S140)&lt;4,"Missing input",E283*F283*G283*H283)</x:f>
        <x:v>137.67000000000002</x:v>
      </x:c>
      <x:c r="J283" s="12" t="n">
        <x:f>'Country Inputs'!U140</x:f>
        <x:v>70</x:v>
      </x:c>
      <x:c r="K283" s="12" t="n">
        <x:f>IF(ISNUMBER(I283),I283/J283,"Missing input")</x:f>
        <x:v>1.9667142857142859</x:v>
      </x:c>
      <x:c r="L283" s="12" t="n">
        <x:f>Assumptions!C9</x:f>
        <x:v>7</x:v>
      </x:c>
      <x:c r="M283" s="12" t="n">
        <x:f>IF(ISNUMBER(K283),K283/L283,"Missing input")</x:f>
        <x:v>0.2809591836734694</x:v>
      </x:c>
      <x:c r="N283" s="17" t="n">
        <x:f>Assumptions!C6</x:f>
        <x:v>12000</x:v>
      </x:c>
      <x:c r="O283" s="17" t="n">
        <x:f>Assumptions!C7</x:f>
        <x:v>2400</x:v>
      </x:c>
      <x:c r="P283" s="17" t="n">
        <x:f>Assumptions!C8</x:f>
        <x:v>48</x:v>
      </x:c>
      <x:c r="Q283" s="12" t="n">
        <x:f>IF(COUNT(Assumptions!C6:C8)&lt;3,"Missing price input",IF(ISNUMBER(M283),M283*N283+K283*O283+I283*P283,"Missing input"))</x:f>
        <x:v>14699.784489795918</x:v>
      </x:c>
      <x:c r="R283" s="15" t="n">
        <x:f>0</x:f>
        <x:v>0</x:v>
      </x:c>
      <x:c r="S283" s="15" t="n">
        <x:f>0</x:f>
        <x:v>0</x:v>
      </x:c>
      <x:c r="T283" s="15" t="n">
        <x:f>0</x:f>
        <x:v>0</x:v>
      </x:c>
      <x:c r="U283" s="15" t="n">
        <x:f>Assumptions!C10</x:f>
        <x:v>0.5</x:v>
      </x:c>
      <x:c r="V283" s="16" t="n">
        <x:f>IF(ISNUMBER(Q283),Q283*R283*S283*T283*U283,"Missing input")</x:f>
        <x:v>0</x:v>
      </x:c>
      <x:c r="W283" s="2"/>
      <x:c r="X283" s="2"/>
    </x:row>
    <x:row r="284" ht="23" customHeight="1">
      <x:c r="A284" s="2" t="str">
        <x:v>DMA</x:v>
      </x:c>
      <x:c r="B284" s="2" t="str">
        <x:v>Dominica</x:v>
      </x:c>
      <x:c r="C284" s="2" t="str">
        <x:v>LATAM and Caribbean</x:v>
      </x:c>
      <x:c r="D284" s="2" t="str">
        <x:v>High</x:v>
      </x:c>
      <x:c r="E284" s="17" t="n">
        <x:f>'Country Inputs'!F140</x:f>
        <x:v>1059</x:v>
      </x:c>
      <x:c r="F284" s="18" t="n">
        <x:f>'Country Inputs'!N140</x:f>
        <x:v>1</x:v>
      </x:c>
      <x:c r="G284" s="18" t="n">
        <x:f>'Country Inputs'!Q140</x:f>
        <x:v>0.8</x:v>
      </x:c>
      <x:c r="H284" s="18" t="n">
        <x:f>'Country Inputs'!T140</x:f>
        <x:v>0.32</x:v>
      </x:c>
      <x:c r="I284" s="12" t="n">
        <x:f>IF(COUNT('Country Inputs'!F140,'Country Inputs'!N140,'Country Inputs'!Q140,'Country Inputs'!T140)&lt;4,"Missing input",E284*F284*G284*H284)</x:f>
        <x:v>271.10400000000004</x:v>
      </x:c>
      <x:c r="J284" s="12" t="n">
        <x:f>'Country Inputs'!U140</x:f>
        <x:v>70</x:v>
      </x:c>
      <x:c r="K284" s="12" t="n">
        <x:f>IF(ISNUMBER(I284),I284/J284,"Missing input")</x:f>
        <x:v>3.872914285714286</x:v>
      </x:c>
      <x:c r="L284" s="12" t="n">
        <x:f>Assumptions!D9</x:f>
        <x:v>7</x:v>
      </x:c>
      <x:c r="M284" s="12" t="n">
        <x:f>IF(ISNUMBER(K284),K284/L284,"Missing input")</x:f>
        <x:v>0.5532734693877551</x:v>
      </x:c>
      <x:c r="N284" s="17" t="n">
        <x:f>Assumptions!D6</x:f>
        <x:v>18000</x:v>
      </x:c>
      <x:c r="O284" s="17" t="n">
        <x:f>Assumptions!D7</x:f>
        <x:v>3600</x:v>
      </x:c>
      <x:c r="P284" s="17" t="n">
        <x:f>Assumptions!D8</x:f>
        <x:v>72</x:v>
      </x:c>
      <x:c r="Q284" s="12" t="n">
        <x:f>IF(COUNT(Assumptions!D6:D8)&lt;3,"Missing price input",IF(ISNUMBER(M284),M284*N284+K284*O284+I284*P284,"Missing input"))</x:f>
        <x:v>43420.90187755103</x:v>
      </x:c>
      <x:c r="R284" s="15" t="n">
        <x:f>0</x:f>
        <x:v>0</x:v>
      </x:c>
      <x:c r="S284" s="15" t="n">
        <x:f>0</x:f>
        <x:v>0</x:v>
      </x:c>
      <x:c r="T284" s="15" t="n">
        <x:f>0</x:f>
        <x:v>0</x:v>
      </x:c>
      <x:c r="U284" s="15" t="n">
        <x:f>Assumptions!D10</x:f>
        <x:v>0.5</x:v>
      </x:c>
      <x:c r="V284" s="16" t="n">
        <x:f>IF(ISNUMBER(Q284),Q284*R284*S284*T284*U284,"Missing input")</x:f>
        <x:v>0</x:v>
      </x:c>
      <x:c r="W284" s="2"/>
      <x:c r="X284" s="2"/>
    </x:row>
    <x:row r="285" ht="23" customHeight="1">
      <x:c r="A285" s="2" t="str">
        <x:v>ECU</x:v>
      </x:c>
      <x:c r="B285" s="2" t="str">
        <x:v>Ecuador</x:v>
      </x:c>
      <x:c r="C285" s="2" t="str">
        <x:v>LATAM and Caribbean</x:v>
      </x:c>
      <x:c r="D285" s="2" t="str">
        <x:v>Low</x:v>
      </x:c>
      <x:c r="E285" s="17" t="n">
        <x:f>'Country Inputs'!F142</x:f>
        <x:v>83037</x:v>
      </x:c>
      <x:c r="F285" s="18" t="n">
        <x:f>'Country Inputs'!L142</x:f>
        <x:v>1</x:v>
      </x:c>
      <x:c r="G285" s="18" t="n">
        <x:f>'Country Inputs'!O142</x:f>
        <x:v>0.5</x:v>
      </x:c>
      <x:c r="H285" s="18" t="n">
        <x:f>'Country Inputs'!R142</x:f>
        <x:v>0.1</x:v>
      </x:c>
      <x:c r="I285" s="12" t="n">
        <x:f>IF(COUNT('Country Inputs'!F142,'Country Inputs'!L142,'Country Inputs'!O142,'Country Inputs'!R142)&lt;4,"Missing input",E285*F285*G285*H285)</x:f>
        <x:v>4151.85</x:v>
      </x:c>
      <x:c r="J285" s="12" t="n">
        <x:f>'Country Inputs'!U142</x:f>
        <x:v>70</x:v>
      </x:c>
      <x:c r="K285" s="12" t="n">
        <x:f>IF(ISNUMBER(I285),I285/J285,"Missing input")</x:f>
        <x:v>59.31214285714286</x:v>
      </x:c>
      <x:c r="L285" s="12" t="n">
        <x:f>Assumptions!B9</x:f>
        <x:v>7</x:v>
      </x:c>
      <x:c r="M285" s="12" t="n">
        <x:f>IF(ISNUMBER(K285),K285/L285,"Missing input")</x:f>
        <x:v>8.473163265306123</x:v>
      </x:c>
      <x:c r="N285" s="17" t="n">
        <x:f>Assumptions!B6</x:f>
        <x:v>6000</x:v>
      </x:c>
      <x:c r="O285" s="17" t="n">
        <x:f>Assumptions!B7</x:f>
        <x:v>1200</x:v>
      </x:c>
      <x:c r="P285" s="17" t="n">
        <x:f>Assumptions!B8</x:f>
        <x:v>24</x:v>
      </x:c>
      <x:c r="Q285" s="12" t="n">
        <x:f>IF(COUNT(Assumptions!B6:B8)&lt;3,"Missing price input",IF(ISNUMBER(M285),M285*N285+K285*O285+I285*P285,"Missing input"))</x:f>
        <x:v>221657.9510204082</x:v>
      </x:c>
      <x:c r="R285" s="15" t="n">
        <x:f>0</x:f>
        <x:v>0</x:v>
      </x:c>
      <x:c r="S285" s="15" t="n">
        <x:f>0</x:f>
        <x:v>0</x:v>
      </x:c>
      <x:c r="T285" s="15" t="n">
        <x:f>0</x:f>
        <x:v>0</x:v>
      </x:c>
      <x:c r="U285" s="15" t="n">
        <x:f>Assumptions!B10</x:f>
        <x:v>0.5</x:v>
      </x:c>
      <x:c r="V285" s="16" t="n">
        <x:f>IF(ISNUMBER(Q285),Q285*R285*S285*T285*U285,"Missing input")</x:f>
        <x:v>0</x:v>
      </x:c>
      <x:c r="W285" s="2"/>
      <x:c r="X285" s="2"/>
    </x:row>
    <x:row r="286" ht="23" customHeight="1">
      <x:c r="A286" s="2" t="str">
        <x:v>ECU</x:v>
      </x:c>
      <x:c r="B286" s="2" t="str">
        <x:v>Ecuador</x:v>
      </x:c>
      <x:c r="C286" s="2" t="str">
        <x:v>LATAM and Caribbean</x:v>
      </x:c>
      <x:c r="D286" s="2" t="str">
        <x:v>Base</x:v>
      </x:c>
      <x:c r="E286" s="17" t="n">
        <x:f>'Country Inputs'!F142</x:f>
        <x:v>83037</x:v>
      </x:c>
      <x:c r="F286" s="18" t="n">
        <x:f>'Country Inputs'!M142</x:f>
        <x:v>1</x:v>
      </x:c>
      <x:c r="G286" s="18" t="n">
        <x:f>'Country Inputs'!P142</x:f>
        <x:v>0.65</x:v>
      </x:c>
      <x:c r="H286" s="18" t="n">
        <x:f>'Country Inputs'!S142</x:f>
        <x:v>0.2</x:v>
      </x:c>
      <x:c r="I286" s="12" t="n">
        <x:f>IF(COUNT('Country Inputs'!F142,'Country Inputs'!M142,'Country Inputs'!P142,'Country Inputs'!S142)&lt;4,"Missing input",E286*F286*G286*H286)</x:f>
        <x:v>10794.810000000001</x:v>
      </x:c>
      <x:c r="J286" s="12" t="n">
        <x:f>'Country Inputs'!U142</x:f>
        <x:v>70</x:v>
      </x:c>
      <x:c r="K286" s="12" t="n">
        <x:f>IF(ISNUMBER(I286),I286/J286,"Missing input")</x:f>
        <x:v>154.21157142857146</x:v>
      </x:c>
      <x:c r="L286" s="12" t="n">
        <x:f>Assumptions!C9</x:f>
        <x:v>7</x:v>
      </x:c>
      <x:c r="M286" s="12" t="n">
        <x:f>IF(ISNUMBER(K286),K286/L286,"Missing input")</x:f>
        <x:v>22.030224489795923</x:v>
      </x:c>
      <x:c r="N286" s="17" t="n">
        <x:f>Assumptions!C6</x:f>
        <x:v>12000</x:v>
      </x:c>
      <x:c r="O286" s="17" t="n">
        <x:f>Assumptions!C7</x:f>
        <x:v>2400</x:v>
      </x:c>
      <x:c r="P286" s="17" t="n">
        <x:f>Assumptions!C8</x:f>
        <x:v>48</x:v>
      </x:c>
      <x:c r="Q286" s="12" t="n">
        <x:f>IF(COUNT(Assumptions!C6:C8)&lt;3,"Missing price input",IF(ISNUMBER(M286),M286*N286+K286*O286+I286*P286,"Missing input"))</x:f>
        <x:v>1152621.3453061227</x:v>
      </x:c>
      <x:c r="R286" s="15" t="n">
        <x:f>0</x:f>
        <x:v>0</x:v>
      </x:c>
      <x:c r="S286" s="15" t="n">
        <x:f>0</x:f>
        <x:v>0</x:v>
      </x:c>
      <x:c r="T286" s="15" t="n">
        <x:f>0</x:f>
        <x:v>0</x:v>
      </x:c>
      <x:c r="U286" s="15" t="n">
        <x:f>Assumptions!C10</x:f>
        <x:v>0.5</x:v>
      </x:c>
      <x:c r="V286" s="16" t="n">
        <x:f>IF(ISNUMBER(Q286),Q286*R286*S286*T286*U286,"Missing input")</x:f>
        <x:v>0</x:v>
      </x:c>
      <x:c r="W286" s="2"/>
      <x:c r="X286" s="2"/>
    </x:row>
    <x:row r="287" ht="23" customHeight="1">
      <x:c r="A287" s="2" t="str">
        <x:v>ECU</x:v>
      </x:c>
      <x:c r="B287" s="2" t="str">
        <x:v>Ecuador</x:v>
      </x:c>
      <x:c r="C287" s="2" t="str">
        <x:v>LATAM and Caribbean</x:v>
      </x:c>
      <x:c r="D287" s="2" t="str">
        <x:v>High</x:v>
      </x:c>
      <x:c r="E287" s="17" t="n">
        <x:f>'Country Inputs'!F142</x:f>
        <x:v>83037</x:v>
      </x:c>
      <x:c r="F287" s="18" t="n">
        <x:f>'Country Inputs'!N142</x:f>
        <x:v>1</x:v>
      </x:c>
      <x:c r="G287" s="18" t="n">
        <x:f>'Country Inputs'!Q142</x:f>
        <x:v>0.8</x:v>
      </x:c>
      <x:c r="H287" s="18" t="n">
        <x:f>'Country Inputs'!T142</x:f>
        <x:v>0.32</x:v>
      </x:c>
      <x:c r="I287" s="12" t="n">
        <x:f>IF(COUNT('Country Inputs'!F142,'Country Inputs'!N142,'Country Inputs'!Q142,'Country Inputs'!T142)&lt;4,"Missing input",E287*F287*G287*H287)</x:f>
        <x:v>21257.472</x:v>
      </x:c>
      <x:c r="J287" s="12" t="n">
        <x:f>'Country Inputs'!U142</x:f>
        <x:v>70</x:v>
      </x:c>
      <x:c r="K287" s="12" t="n">
        <x:f>IF(ISNUMBER(I287),I287/J287,"Missing input")</x:f>
        <x:v>303.67817142857143</x:v>
      </x:c>
      <x:c r="L287" s="12" t="n">
        <x:f>Assumptions!D9</x:f>
        <x:v>7</x:v>
      </x:c>
      <x:c r="M287" s="12" t="n">
        <x:f>IF(ISNUMBER(K287),K287/L287,"Missing input")</x:f>
        <x:v>43.38259591836735</x:v>
      </x:c>
      <x:c r="N287" s="17" t="n">
        <x:f>Assumptions!D6</x:f>
        <x:v>18000</x:v>
      </x:c>
      <x:c r="O287" s="17" t="n">
        <x:f>Assumptions!D7</x:f>
        <x:v>3600</x:v>
      </x:c>
      <x:c r="P287" s="17" t="n">
        <x:f>Assumptions!D8</x:f>
        <x:v>72</x:v>
      </x:c>
      <x:c r="Q287" s="12" t="n">
        <x:f>IF(COUNT(Assumptions!D6:D8)&lt;3,"Missing price input",IF(ISNUMBER(M287),M287*N287+K287*O287+I287*P287,"Missing input"))</x:f>
        <x:v>3404666.1276734695</x:v>
      </x:c>
      <x:c r="R287" s="15" t="n">
        <x:f>0</x:f>
        <x:v>0</x:v>
      </x:c>
      <x:c r="S287" s="15" t="n">
        <x:f>0</x:f>
        <x:v>0</x:v>
      </x:c>
      <x:c r="T287" s="15" t="n">
        <x:f>0</x:f>
        <x:v>0</x:v>
      </x:c>
      <x:c r="U287" s="15" t="n">
        <x:f>Assumptions!D10</x:f>
        <x:v>0.5</x:v>
      </x:c>
      <x:c r="V287" s="16" t="n">
        <x:f>IF(ISNUMBER(Q287),Q287*R287*S287*T287*U287,"Missing input")</x:f>
        <x:v>0</x:v>
      </x:c>
      <x:c r="W287" s="2"/>
      <x:c r="X287" s="2"/>
    </x:row>
    <x:row r="288" ht="23" customHeight="1">
      <x:c r="A288" s="2" t="str">
        <x:v>SLV</x:v>
      </x:c>
      <x:c r="B288" s="2" t="str">
        <x:v>El Salvador</x:v>
      </x:c>
      <x:c r="C288" s="2" t="str">
        <x:v>LATAM and Caribbean</x:v>
      </x:c>
      <x:c r="D288" s="2" t="str">
        <x:v>Low</x:v>
      </x:c>
      <x:c r="E288" s="17" t="n">
        <x:f>'Country Inputs'!F143</x:f>
        <x:v>7167</x:v>
      </x:c>
      <x:c r="F288" s="18" t="n">
        <x:f>'Country Inputs'!L143</x:f>
        <x:v>1</x:v>
      </x:c>
      <x:c r="G288" s="18" t="n">
        <x:f>'Country Inputs'!O143</x:f>
        <x:v>0.5</x:v>
      </x:c>
      <x:c r="H288" s="18" t="n">
        <x:f>'Country Inputs'!R143</x:f>
        <x:v>0.1</x:v>
      </x:c>
      <x:c r="I288" s="12" t="n">
        <x:f>IF(COUNT('Country Inputs'!F143,'Country Inputs'!L143,'Country Inputs'!O143,'Country Inputs'!R143)&lt;4,"Missing input",E288*F288*G288*H288)</x:f>
        <x:v>358.35</x:v>
      </x:c>
      <x:c r="J288" s="12" t="n">
        <x:f>'Country Inputs'!U143</x:f>
        <x:v>70</x:v>
      </x:c>
      <x:c r="K288" s="12" t="n">
        <x:f>IF(ISNUMBER(I288),I288/J288,"Missing input")</x:f>
        <x:v>5.119285714285715</x:v>
      </x:c>
      <x:c r="L288" s="12" t="n">
        <x:f>Assumptions!B9</x:f>
        <x:v>7</x:v>
      </x:c>
      <x:c r="M288" s="12" t="n">
        <x:f>IF(ISNUMBER(K288),K288/L288,"Missing input")</x:f>
        <x:v>0.731326530612245</x:v>
      </x:c>
      <x:c r="N288" s="17" t="n">
        <x:f>Assumptions!B6</x:f>
        <x:v>6000</x:v>
      </x:c>
      <x:c r="O288" s="17" t="n">
        <x:f>Assumptions!B7</x:f>
        <x:v>1200</x:v>
      </x:c>
      <x:c r="P288" s="17" t="n">
        <x:f>Assumptions!B8</x:f>
        <x:v>24</x:v>
      </x:c>
      <x:c r="Q288" s="12" t="n">
        <x:f>IF(COUNT(Assumptions!B6:B8)&lt;3,"Missing price input",IF(ISNUMBER(M288),M288*N288+K288*O288+I288*P288,"Missing input"))</x:f>
        <x:v>19131.50204081633</x:v>
      </x:c>
      <x:c r="R288" s="15" t="n">
        <x:f>0</x:f>
        <x:v>0</x:v>
      </x:c>
      <x:c r="S288" s="15" t="n">
        <x:f>0</x:f>
        <x:v>0</x:v>
      </x:c>
      <x:c r="T288" s="15" t="n">
        <x:f>0</x:f>
        <x:v>0</x:v>
      </x:c>
      <x:c r="U288" s="15" t="n">
        <x:f>Assumptions!B10</x:f>
        <x:v>0.5</x:v>
      </x:c>
      <x:c r="V288" s="16" t="n">
        <x:f>IF(ISNUMBER(Q288),Q288*R288*S288*T288*U288,"Missing input")</x:f>
        <x:v>0</x:v>
      </x:c>
      <x:c r="W288" s="2"/>
      <x:c r="X288" s="2"/>
    </x:row>
    <x:row r="289" ht="23" customHeight="1">
      <x:c r="A289" s="2" t="str">
        <x:v>SLV</x:v>
      </x:c>
      <x:c r="B289" s="2" t="str">
        <x:v>El Salvador</x:v>
      </x:c>
      <x:c r="C289" s="2" t="str">
        <x:v>LATAM and Caribbean</x:v>
      </x:c>
      <x:c r="D289" s="2" t="str">
        <x:v>Base</x:v>
      </x:c>
      <x:c r="E289" s="17" t="n">
        <x:f>'Country Inputs'!F143</x:f>
        <x:v>7167</x:v>
      </x:c>
      <x:c r="F289" s="18" t="n">
        <x:f>'Country Inputs'!M143</x:f>
        <x:v>1</x:v>
      </x:c>
      <x:c r="G289" s="18" t="n">
        <x:f>'Country Inputs'!P143</x:f>
        <x:v>0.65</x:v>
      </x:c>
      <x:c r="H289" s="18" t="n">
        <x:f>'Country Inputs'!S143</x:f>
        <x:v>0.2</x:v>
      </x:c>
      <x:c r="I289" s="12" t="n">
        <x:f>IF(COUNT('Country Inputs'!F143,'Country Inputs'!M143,'Country Inputs'!P143,'Country Inputs'!S143)&lt;4,"Missing input",E289*F289*G289*H289)</x:f>
        <x:v>931.71</x:v>
      </x:c>
      <x:c r="J289" s="12" t="n">
        <x:f>'Country Inputs'!U143</x:f>
        <x:v>70</x:v>
      </x:c>
      <x:c r="K289" s="12" t="n">
        <x:f>IF(ISNUMBER(I289),I289/J289,"Missing input")</x:f>
        <x:v>13.310142857142857</x:v>
      </x:c>
      <x:c r="L289" s="12" t="n">
        <x:f>Assumptions!C9</x:f>
        <x:v>7</x:v>
      </x:c>
      <x:c r="M289" s="12" t="n">
        <x:f>IF(ISNUMBER(K289),K289/L289,"Missing input")</x:f>
        <x:v>1.9014489795918368</x:v>
      </x:c>
      <x:c r="N289" s="17" t="n">
        <x:f>Assumptions!C6</x:f>
        <x:v>12000</x:v>
      </x:c>
      <x:c r="O289" s="17" t="n">
        <x:f>Assumptions!C7</x:f>
        <x:v>2400</x:v>
      </x:c>
      <x:c r="P289" s="17" t="n">
        <x:f>Assumptions!C8</x:f>
        <x:v>48</x:v>
      </x:c>
      <x:c r="Q289" s="12" t="n">
        <x:f>IF(COUNT(Assumptions!C6:C8)&lt;3,"Missing price input",IF(ISNUMBER(M289),M289*N289+K289*O289+I289*P289,"Missing input"))</x:f>
        <x:v>99483.8106122449</x:v>
      </x:c>
      <x:c r="R289" s="15" t="n">
        <x:f>0</x:f>
        <x:v>0</x:v>
      </x:c>
      <x:c r="S289" s="15" t="n">
        <x:f>0</x:f>
        <x:v>0</x:v>
      </x:c>
      <x:c r="T289" s="15" t="n">
        <x:f>0</x:f>
        <x:v>0</x:v>
      </x:c>
      <x:c r="U289" s="15" t="n">
        <x:f>Assumptions!C10</x:f>
        <x:v>0.5</x:v>
      </x:c>
      <x:c r="V289" s="16" t="n">
        <x:f>IF(ISNUMBER(Q289),Q289*R289*S289*T289*U289,"Missing input")</x:f>
        <x:v>0</x:v>
      </x:c>
      <x:c r="W289" s="2"/>
      <x:c r="X289" s="2"/>
    </x:row>
    <x:row r="290" ht="23" customHeight="1">
      <x:c r="A290" s="2" t="str">
        <x:v>SLV</x:v>
      </x:c>
      <x:c r="B290" s="2" t="str">
        <x:v>El Salvador</x:v>
      </x:c>
      <x:c r="C290" s="2" t="str">
        <x:v>LATAM and Caribbean</x:v>
      </x:c>
      <x:c r="D290" s="2" t="str">
        <x:v>High</x:v>
      </x:c>
      <x:c r="E290" s="17" t="n">
        <x:f>'Country Inputs'!F143</x:f>
        <x:v>7167</x:v>
      </x:c>
      <x:c r="F290" s="18" t="n">
        <x:f>'Country Inputs'!N143</x:f>
        <x:v>1</x:v>
      </x:c>
      <x:c r="G290" s="18" t="n">
        <x:f>'Country Inputs'!Q143</x:f>
        <x:v>0.8</x:v>
      </x:c>
      <x:c r="H290" s="18" t="n">
        <x:f>'Country Inputs'!T143</x:f>
        <x:v>0.32</x:v>
      </x:c>
      <x:c r="I290" s="12" t="n">
        <x:f>IF(COUNT('Country Inputs'!F143,'Country Inputs'!N143,'Country Inputs'!Q143,'Country Inputs'!T143)&lt;4,"Missing input",E290*F290*G290*H290)</x:f>
        <x:v>1834.7520000000002</x:v>
      </x:c>
      <x:c r="J290" s="12" t="n">
        <x:f>'Country Inputs'!U143</x:f>
        <x:v>70</x:v>
      </x:c>
      <x:c r="K290" s="12" t="n">
        <x:f>IF(ISNUMBER(I290),I290/J290,"Missing input")</x:f>
        <x:v>26.21074285714286</x:v>
      </x:c>
      <x:c r="L290" s="12" t="n">
        <x:f>Assumptions!D9</x:f>
        <x:v>7</x:v>
      </x:c>
      <x:c r="M290" s="12" t="n">
        <x:f>IF(ISNUMBER(K290),K290/L290,"Missing input")</x:f>
        <x:v>3.7443918367346947</x:v>
      </x:c>
      <x:c r="N290" s="17" t="n">
        <x:f>Assumptions!D6</x:f>
        <x:v>18000</x:v>
      </x:c>
      <x:c r="O290" s="17" t="n">
        <x:f>Assumptions!D7</x:f>
        <x:v>3600</x:v>
      </x:c>
      <x:c r="P290" s="17" t="n">
        <x:f>Assumptions!D8</x:f>
        <x:v>72</x:v>
      </x:c>
      <x:c r="Q290" s="12" t="n">
        <x:f>IF(COUNT(Assumptions!D6:D8)&lt;3,"Missing price input",IF(ISNUMBER(M290),M290*N290+K290*O290+I290*P290,"Missing input"))</x:f>
        <x:v>293859.8713469388</x:v>
      </x:c>
      <x:c r="R290" s="15" t="n">
        <x:f>0</x:f>
        <x:v>0</x:v>
      </x:c>
      <x:c r="S290" s="15" t="n">
        <x:f>0</x:f>
        <x:v>0</x:v>
      </x:c>
      <x:c r="T290" s="15" t="n">
        <x:f>0</x:f>
        <x:v>0</x:v>
      </x:c>
      <x:c r="U290" s="15" t="n">
        <x:f>Assumptions!D10</x:f>
        <x:v>0.5</x:v>
      </x:c>
      <x:c r="V290" s="16" t="n">
        <x:f>IF(ISNUMBER(Q290),Q290*R290*S290*T290*U290,"Missing input")</x:f>
        <x:v>0</x:v>
      </x:c>
      <x:c r="W290" s="2"/>
      <x:c r="X290" s="2"/>
    </x:row>
    <x:row r="291" ht="23" customHeight="1">
      <x:c r="A291" s="2" t="str">
        <x:v>GUF</x:v>
      </x:c>
      <x:c r="B291" s="2" t="str">
        <x:v>French Guiana</x:v>
      </x:c>
      <x:c r="C291" s="2" t="str">
        <x:v>LATAM and Caribbean</x:v>
      </x:c>
      <x:c r="D291" s="2" t="str">
        <x:v>Low</x:v>
      </x:c>
      <x:c r="E291" s="17" t="n">
        <x:f>'Country Inputs'!F145</x:f>
        <x:v>1530</x:v>
      </x:c>
      <x:c r="F291" s="18" t="n">
        <x:f>'Country Inputs'!L145</x:f>
        <x:v>1</x:v>
      </x:c>
      <x:c r="G291" s="18" t="n">
        <x:f>'Country Inputs'!O145</x:f>
        <x:v>0.5</x:v>
      </x:c>
      <x:c r="H291" s="18" t="n">
        <x:f>'Country Inputs'!R145</x:f>
        <x:v>0.1</x:v>
      </x:c>
      <x:c r="I291" s="12" t="n">
        <x:f>IF(COUNT('Country Inputs'!F145,'Country Inputs'!L145,'Country Inputs'!O145,'Country Inputs'!R145)&lt;4,"Missing input",E291*F291*G291*H291)</x:f>
        <x:v>76.5</x:v>
      </x:c>
      <x:c r="J291" s="12" t="n">
        <x:f>'Country Inputs'!U145</x:f>
        <x:v>70</x:v>
      </x:c>
      <x:c r="K291" s="12" t="n">
        <x:f>IF(ISNUMBER(I291),I291/J291,"Missing input")</x:f>
        <x:v>1.0928571428571427</x:v>
      </x:c>
      <x:c r="L291" s="12" t="n">
        <x:f>Assumptions!B9</x:f>
        <x:v>7</x:v>
      </x:c>
      <x:c r="M291" s="12" t="n">
        <x:f>IF(ISNUMBER(K291),K291/L291,"Missing input")</x:f>
        <x:v>0.15612244897959182</x:v>
      </x:c>
      <x:c r="N291" s="17" t="n">
        <x:f>Assumptions!B6</x:f>
        <x:v>6000</x:v>
      </x:c>
      <x:c r="O291" s="17" t="n">
        <x:f>Assumptions!B7</x:f>
        <x:v>1200</x:v>
      </x:c>
      <x:c r="P291" s="17" t="n">
        <x:f>Assumptions!B8</x:f>
        <x:v>24</x:v>
      </x:c>
      <x:c r="Q291" s="12" t="n">
        <x:f>IF(COUNT(Assumptions!B6:B8)&lt;3,"Missing price input",IF(ISNUMBER(M291),M291*N291+K291*O291+I291*P291,"Missing input"))</x:f>
        <x:v>4084.1632653061224</x:v>
      </x:c>
      <x:c r="R291" s="15" t="n">
        <x:f>0</x:f>
        <x:v>0</x:v>
      </x:c>
      <x:c r="S291" s="15" t="n">
        <x:f>0</x:f>
        <x:v>0</x:v>
      </x:c>
      <x:c r="T291" s="15" t="n">
        <x:f>0</x:f>
        <x:v>0</x:v>
      </x:c>
      <x:c r="U291" s="15" t="n">
        <x:f>Assumptions!B10</x:f>
        <x:v>0.5</x:v>
      </x:c>
      <x:c r="V291" s="16" t="n">
        <x:f>IF(ISNUMBER(Q291),Q291*R291*S291*T291*U291,"Missing input")</x:f>
        <x:v>0</x:v>
      </x:c>
      <x:c r="W291" s="2"/>
      <x:c r="X291" s="2"/>
    </x:row>
    <x:row r="292" ht="23" customHeight="1">
      <x:c r="A292" s="2" t="str">
        <x:v>GUF</x:v>
      </x:c>
      <x:c r="B292" s="2" t="str">
        <x:v>French Guiana</x:v>
      </x:c>
      <x:c r="C292" s="2" t="str">
        <x:v>LATAM and Caribbean</x:v>
      </x:c>
      <x:c r="D292" s="2" t="str">
        <x:v>Base</x:v>
      </x:c>
      <x:c r="E292" s="17" t="n">
        <x:f>'Country Inputs'!F145</x:f>
        <x:v>1530</x:v>
      </x:c>
      <x:c r="F292" s="18" t="n">
        <x:f>'Country Inputs'!M145</x:f>
        <x:v>1</x:v>
      </x:c>
      <x:c r="G292" s="18" t="n">
        <x:f>'Country Inputs'!P145</x:f>
        <x:v>0.65</x:v>
      </x:c>
      <x:c r="H292" s="18" t="n">
        <x:f>'Country Inputs'!S145</x:f>
        <x:v>0.2</x:v>
      </x:c>
      <x:c r="I292" s="12" t="n">
        <x:f>IF(COUNT('Country Inputs'!F145,'Country Inputs'!M145,'Country Inputs'!P145,'Country Inputs'!S145)&lt;4,"Missing input",E292*F292*G292*H292)</x:f>
        <x:v>198.9</x:v>
      </x:c>
      <x:c r="J292" s="12" t="n">
        <x:f>'Country Inputs'!U145</x:f>
        <x:v>70</x:v>
      </x:c>
      <x:c r="K292" s="12" t="n">
        <x:f>IF(ISNUMBER(I292),I292/J292,"Missing input")</x:f>
        <x:v>2.8414285714285716</x:v>
      </x:c>
      <x:c r="L292" s="12" t="n">
        <x:f>Assumptions!C9</x:f>
        <x:v>7</x:v>
      </x:c>
      <x:c r="M292" s="12" t="n">
        <x:f>IF(ISNUMBER(K292),K292/L292,"Missing input")</x:f>
        <x:v>0.4059183673469388</x:v>
      </x:c>
      <x:c r="N292" s="17" t="n">
        <x:f>Assumptions!C6</x:f>
        <x:v>12000</x:v>
      </x:c>
      <x:c r="O292" s="17" t="n">
        <x:f>Assumptions!C7</x:f>
        <x:v>2400</x:v>
      </x:c>
      <x:c r="P292" s="17" t="n">
        <x:f>Assumptions!C8</x:f>
        <x:v>48</x:v>
      </x:c>
      <x:c r="Q292" s="12" t="n">
        <x:f>IF(COUNT(Assumptions!C6:C8)&lt;3,"Missing price input",IF(ISNUMBER(M292),M292*N292+K292*O292+I292*P292,"Missing input"))</x:f>
        <x:v>21237.64897959184</x:v>
      </x:c>
      <x:c r="R292" s="15" t="n">
        <x:f>0</x:f>
        <x:v>0</x:v>
      </x:c>
      <x:c r="S292" s="15" t="n">
        <x:f>0</x:f>
        <x:v>0</x:v>
      </x:c>
      <x:c r="T292" s="15" t="n">
        <x:f>0</x:f>
        <x:v>0</x:v>
      </x:c>
      <x:c r="U292" s="15" t="n">
        <x:f>Assumptions!C10</x:f>
        <x:v>0.5</x:v>
      </x:c>
      <x:c r="V292" s="16" t="n">
        <x:f>IF(ISNUMBER(Q292),Q292*R292*S292*T292*U292,"Missing input")</x:f>
        <x:v>0</x:v>
      </x:c>
      <x:c r="W292" s="2"/>
      <x:c r="X292" s="2"/>
    </x:row>
    <x:row r="293" ht="23" customHeight="1">
      <x:c r="A293" s="2" t="str">
        <x:v>GUF</x:v>
      </x:c>
      <x:c r="B293" s="2" t="str">
        <x:v>French Guiana</x:v>
      </x:c>
      <x:c r="C293" s="2" t="str">
        <x:v>LATAM and Caribbean</x:v>
      </x:c>
      <x:c r="D293" s="2" t="str">
        <x:v>High</x:v>
      </x:c>
      <x:c r="E293" s="17" t="n">
        <x:f>'Country Inputs'!F145</x:f>
        <x:v>1530</x:v>
      </x:c>
      <x:c r="F293" s="18" t="n">
        <x:f>'Country Inputs'!N145</x:f>
        <x:v>1</x:v>
      </x:c>
      <x:c r="G293" s="18" t="n">
        <x:f>'Country Inputs'!Q145</x:f>
        <x:v>0.8</x:v>
      </x:c>
      <x:c r="H293" s="18" t="n">
        <x:f>'Country Inputs'!T145</x:f>
        <x:v>0.32</x:v>
      </x:c>
      <x:c r="I293" s="12" t="n">
        <x:f>IF(COUNT('Country Inputs'!F145,'Country Inputs'!N145,'Country Inputs'!Q145,'Country Inputs'!T145)&lt;4,"Missing input",E293*F293*G293*H293)</x:f>
        <x:v>391.68</x:v>
      </x:c>
      <x:c r="J293" s="12" t="n">
        <x:f>'Country Inputs'!U145</x:f>
        <x:v>70</x:v>
      </x:c>
      <x:c r="K293" s="12" t="n">
        <x:f>IF(ISNUMBER(I293),I293/J293,"Missing input")</x:f>
        <x:v>5.595428571428571</x:v>
      </x:c>
      <x:c r="L293" s="12" t="n">
        <x:f>Assumptions!D9</x:f>
        <x:v>7</x:v>
      </x:c>
      <x:c r="M293" s="12" t="n">
        <x:f>IF(ISNUMBER(K293),K293/L293,"Missing input")</x:f>
        <x:v>0.7993469387755102</x:v>
      </x:c>
      <x:c r="N293" s="17" t="n">
        <x:f>Assumptions!D6</x:f>
        <x:v>18000</x:v>
      </x:c>
      <x:c r="O293" s="17" t="n">
        <x:f>Assumptions!D7</x:f>
        <x:v>3600</x:v>
      </x:c>
      <x:c r="P293" s="17" t="n">
        <x:f>Assumptions!D8</x:f>
        <x:v>72</x:v>
      </x:c>
      <x:c r="Q293" s="12" t="n">
        <x:f>IF(COUNT(Assumptions!D6:D8)&lt;3,"Missing price input",IF(ISNUMBER(M293),M293*N293+K293*O293+I293*P293,"Missing input"))</x:f>
        <x:v>62732.74775510204</x:v>
      </x:c>
      <x:c r="R293" s="15" t="n">
        <x:f>0</x:f>
        <x:v>0</x:v>
      </x:c>
      <x:c r="S293" s="15" t="n">
        <x:f>0</x:f>
        <x:v>0</x:v>
      </x:c>
      <x:c r="T293" s="15" t="n">
        <x:f>0</x:f>
        <x:v>0</x:v>
      </x:c>
      <x:c r="U293" s="15" t="n">
        <x:f>Assumptions!D10</x:f>
        <x:v>0.5</x:v>
      </x:c>
      <x:c r="V293" s="16" t="n">
        <x:f>IF(ISNUMBER(Q293),Q293*R293*S293*T293*U293,"Missing input")</x:f>
        <x:v>0</x:v>
      </x:c>
      <x:c r="W293" s="2"/>
      <x:c r="X293" s="2"/>
    </x:row>
    <x:row r="294" ht="23" customHeight="1">
      <x:c r="A294" s="2" t="str">
        <x:v>GRD</x:v>
      </x:c>
      <x:c r="B294" s="2" t="str">
        <x:v>Grenada</x:v>
      </x:c>
      <x:c r="C294" s="2" t="str">
        <x:v>LATAM and Caribbean</x:v>
      </x:c>
      <x:c r="D294" s="2" t="str">
        <x:v>Low</x:v>
      </x:c>
      <x:c r="E294" s="17" t="n">
        <x:f>'Country Inputs'!F146</x:f>
        <x:v>2448</x:v>
      </x:c>
      <x:c r="F294" s="18" t="n">
        <x:f>'Country Inputs'!L146</x:f>
        <x:v>1</x:v>
      </x:c>
      <x:c r="G294" s="18" t="n">
        <x:f>'Country Inputs'!O146</x:f>
        <x:v>0.5</x:v>
      </x:c>
      <x:c r="H294" s="18" t="n">
        <x:f>'Country Inputs'!R146</x:f>
        <x:v>0.1</x:v>
      </x:c>
      <x:c r="I294" s="12" t="n">
        <x:f>IF(COUNT('Country Inputs'!F146,'Country Inputs'!L146,'Country Inputs'!O146,'Country Inputs'!R146)&lt;4,"Missing input",E294*F294*G294*H294)</x:f>
        <x:v>122.4</x:v>
      </x:c>
      <x:c r="J294" s="12" t="n">
        <x:f>'Country Inputs'!U146</x:f>
        <x:v>70</x:v>
      </x:c>
      <x:c r="K294" s="12" t="n">
        <x:f>IF(ISNUMBER(I294),I294/J294,"Missing input")</x:f>
        <x:v>1.7485714285714287</x:v>
      </x:c>
      <x:c r="L294" s="12" t="n">
        <x:f>Assumptions!B9</x:f>
        <x:v>7</x:v>
      </x:c>
      <x:c r="M294" s="12" t="n">
        <x:f>IF(ISNUMBER(K294),K294/L294,"Missing input")</x:f>
        <x:v>0.24979591836734696</x:v>
      </x:c>
      <x:c r="N294" s="17" t="n">
        <x:f>Assumptions!B6</x:f>
        <x:v>6000</x:v>
      </x:c>
      <x:c r="O294" s="17" t="n">
        <x:f>Assumptions!B7</x:f>
        <x:v>1200</x:v>
      </x:c>
      <x:c r="P294" s="17" t="n">
        <x:f>Assumptions!B8</x:f>
        <x:v>24</x:v>
      </x:c>
      <x:c r="Q294" s="12" t="n">
        <x:f>IF(COUNT(Assumptions!B6:B8)&lt;3,"Missing price input",IF(ISNUMBER(M294),M294*N294+K294*O294+I294*P294,"Missing input"))</x:f>
        <x:v>6534.661224489796</x:v>
      </x:c>
      <x:c r="R294" s="15" t="n">
        <x:f>0</x:f>
        <x:v>0</x:v>
      </x:c>
      <x:c r="S294" s="15" t="n">
        <x:f>0</x:f>
        <x:v>0</x:v>
      </x:c>
      <x:c r="T294" s="15" t="n">
        <x:f>0</x:f>
        <x:v>0</x:v>
      </x:c>
      <x:c r="U294" s="15" t="n">
        <x:f>Assumptions!B10</x:f>
        <x:v>0.5</x:v>
      </x:c>
      <x:c r="V294" s="16" t="n">
        <x:f>IF(ISNUMBER(Q294),Q294*R294*S294*T294*U294,"Missing input")</x:f>
        <x:v>0</x:v>
      </x:c>
      <x:c r="W294" s="2"/>
      <x:c r="X294" s="2"/>
    </x:row>
    <x:row r="295" ht="23" customHeight="1">
      <x:c r="A295" s="2" t="str">
        <x:v>GRD</x:v>
      </x:c>
      <x:c r="B295" s="2" t="str">
        <x:v>Grenada</x:v>
      </x:c>
      <x:c r="C295" s="2" t="str">
        <x:v>LATAM and Caribbean</x:v>
      </x:c>
      <x:c r="D295" s="2" t="str">
        <x:v>Base</x:v>
      </x:c>
      <x:c r="E295" s="17" t="n">
        <x:f>'Country Inputs'!F146</x:f>
        <x:v>2448</x:v>
      </x:c>
      <x:c r="F295" s="18" t="n">
        <x:f>'Country Inputs'!M146</x:f>
        <x:v>1</x:v>
      </x:c>
      <x:c r="G295" s="18" t="n">
        <x:f>'Country Inputs'!P146</x:f>
        <x:v>0.65</x:v>
      </x:c>
      <x:c r="H295" s="18" t="n">
        <x:f>'Country Inputs'!S146</x:f>
        <x:v>0.2</x:v>
      </x:c>
      <x:c r="I295" s="12" t="n">
        <x:f>IF(COUNT('Country Inputs'!F146,'Country Inputs'!M146,'Country Inputs'!P146,'Country Inputs'!S146)&lt;4,"Missing input",E295*F295*G295*H295)</x:f>
        <x:v>318.24</x:v>
      </x:c>
      <x:c r="J295" s="12" t="n">
        <x:f>'Country Inputs'!U146</x:f>
        <x:v>70</x:v>
      </x:c>
      <x:c r="K295" s="12" t="n">
        <x:f>IF(ISNUMBER(I295),I295/J295,"Missing input")</x:f>
        <x:v>4.546285714285714</x:v>
      </x:c>
      <x:c r="L295" s="12" t="n">
        <x:f>Assumptions!C9</x:f>
        <x:v>7</x:v>
      </x:c>
      <x:c r="M295" s="12" t="n">
        <x:f>IF(ISNUMBER(K295),K295/L295,"Missing input")</x:f>
        <x:v>0.649469387755102</x:v>
      </x:c>
      <x:c r="N295" s="17" t="n">
        <x:f>Assumptions!C6</x:f>
        <x:v>12000</x:v>
      </x:c>
      <x:c r="O295" s="17" t="n">
        <x:f>Assumptions!C7</x:f>
        <x:v>2400</x:v>
      </x:c>
      <x:c r="P295" s="17" t="n">
        <x:f>Assumptions!C8</x:f>
        <x:v>48</x:v>
      </x:c>
      <x:c r="Q295" s="12" t="n">
        <x:f>IF(COUNT(Assumptions!C6:C8)&lt;3,"Missing price input",IF(ISNUMBER(M295),M295*N295+K295*O295+I295*P295,"Missing input"))</x:f>
        <x:v>33980.238367346945</x:v>
      </x:c>
      <x:c r="R295" s="15" t="n">
        <x:f>0</x:f>
        <x:v>0</x:v>
      </x:c>
      <x:c r="S295" s="15" t="n">
        <x:f>0</x:f>
        <x:v>0</x:v>
      </x:c>
      <x:c r="T295" s="15" t="n">
        <x:f>0</x:f>
        <x:v>0</x:v>
      </x:c>
      <x:c r="U295" s="15" t="n">
        <x:f>Assumptions!C10</x:f>
        <x:v>0.5</x:v>
      </x:c>
      <x:c r="V295" s="16" t="n">
        <x:f>IF(ISNUMBER(Q295),Q295*R295*S295*T295*U295,"Missing input")</x:f>
        <x:v>0</x:v>
      </x:c>
      <x:c r="W295" s="2"/>
      <x:c r="X295" s="2"/>
    </x:row>
    <x:row r="296" ht="23" customHeight="1">
      <x:c r="A296" s="2" t="str">
        <x:v>GRD</x:v>
      </x:c>
      <x:c r="B296" s="2" t="str">
        <x:v>Grenada</x:v>
      </x:c>
      <x:c r="C296" s="2" t="str">
        <x:v>LATAM and Caribbean</x:v>
      </x:c>
      <x:c r="D296" s="2" t="str">
        <x:v>High</x:v>
      </x:c>
      <x:c r="E296" s="17" t="n">
        <x:f>'Country Inputs'!F146</x:f>
        <x:v>2448</x:v>
      </x:c>
      <x:c r="F296" s="18" t="n">
        <x:f>'Country Inputs'!N146</x:f>
        <x:v>1</x:v>
      </x:c>
      <x:c r="G296" s="18" t="n">
        <x:f>'Country Inputs'!Q146</x:f>
        <x:v>0.8</x:v>
      </x:c>
      <x:c r="H296" s="18" t="n">
        <x:f>'Country Inputs'!T146</x:f>
        <x:v>0.32</x:v>
      </x:c>
      <x:c r="I296" s="12" t="n">
        <x:f>IF(COUNT('Country Inputs'!F146,'Country Inputs'!N146,'Country Inputs'!Q146,'Country Inputs'!T146)&lt;4,"Missing input",E296*F296*G296*H296)</x:f>
        <x:v>626.688</x:v>
      </x:c>
      <x:c r="J296" s="12" t="n">
        <x:f>'Country Inputs'!U146</x:f>
        <x:v>70</x:v>
      </x:c>
      <x:c r="K296" s="12" t="n">
        <x:f>IF(ISNUMBER(I296),I296/J296,"Missing input")</x:f>
        <x:v>8.952685714285714</x:v>
      </x:c>
      <x:c r="L296" s="12" t="n">
        <x:f>Assumptions!D9</x:f>
        <x:v>7</x:v>
      </x:c>
      <x:c r="M296" s="12" t="n">
        <x:f>IF(ISNUMBER(K296),K296/L296,"Missing input")</x:f>
        <x:v>1.2789551020408163</x:v>
      </x:c>
      <x:c r="N296" s="17" t="n">
        <x:f>Assumptions!D6</x:f>
        <x:v>18000</x:v>
      </x:c>
      <x:c r="O296" s="17" t="n">
        <x:f>Assumptions!D7</x:f>
        <x:v>3600</x:v>
      </x:c>
      <x:c r="P296" s="17" t="n">
        <x:f>Assumptions!D8</x:f>
        <x:v>72</x:v>
      </x:c>
      <x:c r="Q296" s="12" t="n">
        <x:f>IF(COUNT(Assumptions!D6:D8)&lt;3,"Missing price input",IF(ISNUMBER(M296),M296*N296+K296*O296+I296*P296,"Missing input"))</x:f>
        <x:v>100372.39640816327</x:v>
      </x:c>
      <x:c r="R296" s="15" t="n">
        <x:f>0</x:f>
        <x:v>0</x:v>
      </x:c>
      <x:c r="S296" s="15" t="n">
        <x:f>0</x:f>
        <x:v>0</x:v>
      </x:c>
      <x:c r="T296" s="15" t="n">
        <x:f>0</x:f>
        <x:v>0</x:v>
      </x:c>
      <x:c r="U296" s="15" t="n">
        <x:f>Assumptions!D10</x:f>
        <x:v>0.5</x:v>
      </x:c>
      <x:c r="V296" s="16" t="n">
        <x:f>IF(ISNUMBER(Q296),Q296*R296*S296*T296*U296,"Missing input")</x:f>
        <x:v>0</x:v>
      </x:c>
      <x:c r="W296" s="2"/>
      <x:c r="X296" s="2"/>
    </x:row>
    <x:row r="297" ht="23" customHeight="1">
      <x:c r="A297" s="2" t="str">
        <x:v>GTM</x:v>
      </x:c>
      <x:c r="B297" s="2" t="str">
        <x:v>Guatemala</x:v>
      </x:c>
      <x:c r="C297" s="2" t="str">
        <x:v>LATAM and Caribbean</x:v>
      </x:c>
      <x:c r="D297" s="2" t="str">
        <x:v>Low</x:v>
      </x:c>
      <x:c r="E297" s="17" t="n">
        <x:f>'Country Inputs'!F148</x:f>
        <x:v>57191</x:v>
      </x:c>
      <x:c r="F297" s="18" t="n">
        <x:f>'Country Inputs'!L148</x:f>
        <x:v>1</x:v>
      </x:c>
      <x:c r="G297" s="18" t="n">
        <x:f>'Country Inputs'!O148</x:f>
        <x:v>0.5</x:v>
      </x:c>
      <x:c r="H297" s="18" t="n">
        <x:f>'Country Inputs'!R148</x:f>
        <x:v>0.1</x:v>
      </x:c>
      <x:c r="I297" s="12" t="n">
        <x:f>IF(COUNT('Country Inputs'!F148,'Country Inputs'!L148,'Country Inputs'!O148,'Country Inputs'!R148)&lt;4,"Missing input",E297*F297*G297*H297)</x:f>
        <x:v>2859.55</x:v>
      </x:c>
      <x:c r="J297" s="12" t="n">
        <x:f>'Country Inputs'!U148</x:f>
        <x:v>70</x:v>
      </x:c>
      <x:c r="K297" s="12" t="n">
        <x:f>IF(ISNUMBER(I297),I297/J297,"Missing input")</x:f>
        <x:v>40.85071428571429</x:v>
      </x:c>
      <x:c r="L297" s="12" t="n">
        <x:f>Assumptions!B9</x:f>
        <x:v>7</x:v>
      </x:c>
      <x:c r="M297" s="12" t="n">
        <x:f>IF(ISNUMBER(K297),K297/L297,"Missing input")</x:f>
        <x:v>5.835816326530613</x:v>
      </x:c>
      <x:c r="N297" s="17" t="n">
        <x:f>Assumptions!B6</x:f>
        <x:v>6000</x:v>
      </x:c>
      <x:c r="O297" s="17" t="n">
        <x:f>Assumptions!B7</x:f>
        <x:v>1200</x:v>
      </x:c>
      <x:c r="P297" s="17" t="n">
        <x:f>Assumptions!B8</x:f>
        <x:v>24</x:v>
      </x:c>
      <x:c r="Q297" s="12" t="n">
        <x:f>IF(COUNT(Assumptions!B6:B8)&lt;3,"Missing price input",IF(ISNUMBER(M297),M297*N297+K297*O297+I297*P297,"Missing input"))</x:f>
        <x:v>152664.95510204084</x:v>
      </x:c>
      <x:c r="R297" s="15" t="n">
        <x:f>0</x:f>
        <x:v>0</x:v>
      </x:c>
      <x:c r="S297" s="15" t="n">
        <x:f>0</x:f>
        <x:v>0</x:v>
      </x:c>
      <x:c r="T297" s="15" t="n">
        <x:f>0</x:f>
        <x:v>0</x:v>
      </x:c>
      <x:c r="U297" s="15" t="n">
        <x:f>Assumptions!B10</x:f>
        <x:v>0.5</x:v>
      </x:c>
      <x:c r="V297" s="16" t="n">
        <x:f>IF(ISNUMBER(Q297),Q297*R297*S297*T297*U297,"Missing input")</x:f>
        <x:v>0</x:v>
      </x:c>
      <x:c r="W297" s="2"/>
      <x:c r="X297" s="2"/>
    </x:row>
    <x:row r="298" ht="23" customHeight="1">
      <x:c r="A298" s="2" t="str">
        <x:v>GTM</x:v>
      </x:c>
      <x:c r="B298" s="2" t="str">
        <x:v>Guatemala</x:v>
      </x:c>
      <x:c r="C298" s="2" t="str">
        <x:v>LATAM and Caribbean</x:v>
      </x:c>
      <x:c r="D298" s="2" t="str">
        <x:v>Base</x:v>
      </x:c>
      <x:c r="E298" s="17" t="n">
        <x:f>'Country Inputs'!F148</x:f>
        <x:v>57191</x:v>
      </x:c>
      <x:c r="F298" s="18" t="n">
        <x:f>'Country Inputs'!M148</x:f>
        <x:v>1</x:v>
      </x:c>
      <x:c r="G298" s="18" t="n">
        <x:f>'Country Inputs'!P148</x:f>
        <x:v>0.65</x:v>
      </x:c>
      <x:c r="H298" s="18" t="n">
        <x:f>'Country Inputs'!S148</x:f>
        <x:v>0.2</x:v>
      </x:c>
      <x:c r="I298" s="12" t="n">
        <x:f>IF(COUNT('Country Inputs'!F148,'Country Inputs'!M148,'Country Inputs'!P148,'Country Inputs'!S148)&lt;4,"Missing input",E298*F298*G298*H298)</x:f>
        <x:v>7434.830000000001</x:v>
      </x:c>
      <x:c r="J298" s="12" t="n">
        <x:f>'Country Inputs'!U148</x:f>
        <x:v>70</x:v>
      </x:c>
      <x:c r="K298" s="12" t="n">
        <x:f>IF(ISNUMBER(I298),I298/J298,"Missing input")</x:f>
        <x:v>106.21185714285716</x:v>
      </x:c>
      <x:c r="L298" s="12" t="n">
        <x:f>Assumptions!C9</x:f>
        <x:v>7</x:v>
      </x:c>
      <x:c r="M298" s="12" t="n">
        <x:f>IF(ISNUMBER(K298),K298/L298,"Missing input")</x:f>
        <x:v>15.173122448979594</x:v>
      </x:c>
      <x:c r="N298" s="17" t="n">
        <x:f>Assumptions!C6</x:f>
        <x:v>12000</x:v>
      </x:c>
      <x:c r="O298" s="17" t="n">
        <x:f>Assumptions!C7</x:f>
        <x:v>2400</x:v>
      </x:c>
      <x:c r="P298" s="17" t="n">
        <x:f>Assumptions!C8</x:f>
        <x:v>48</x:v>
      </x:c>
      <x:c r="Q298" s="12" t="n">
        <x:f>IF(COUNT(Assumptions!C6:C8)&lt;3,"Missing price input",IF(ISNUMBER(M298),M298*N298+K298*O298+I298*P298,"Missing input"))</x:f>
        <x:v>793857.7665306123</x:v>
      </x:c>
      <x:c r="R298" s="15" t="n">
        <x:f>0</x:f>
        <x:v>0</x:v>
      </x:c>
      <x:c r="S298" s="15" t="n">
        <x:f>0</x:f>
        <x:v>0</x:v>
      </x:c>
      <x:c r="T298" s="15" t="n">
        <x:f>0</x:f>
        <x:v>0</x:v>
      </x:c>
      <x:c r="U298" s="15" t="n">
        <x:f>Assumptions!C10</x:f>
        <x:v>0.5</x:v>
      </x:c>
      <x:c r="V298" s="16" t="n">
        <x:f>IF(ISNUMBER(Q298),Q298*R298*S298*T298*U298,"Missing input")</x:f>
        <x:v>0</x:v>
      </x:c>
      <x:c r="W298" s="2"/>
      <x:c r="X298" s="2"/>
    </x:row>
    <x:row r="299" ht="23" customHeight="1">
      <x:c r="A299" s="2" t="str">
        <x:v>GTM</x:v>
      </x:c>
      <x:c r="B299" s="2" t="str">
        <x:v>Guatemala</x:v>
      </x:c>
      <x:c r="C299" s="2" t="str">
        <x:v>LATAM and Caribbean</x:v>
      </x:c>
      <x:c r="D299" s="2" t="str">
        <x:v>High</x:v>
      </x:c>
      <x:c r="E299" s="17" t="n">
        <x:f>'Country Inputs'!F148</x:f>
        <x:v>57191</x:v>
      </x:c>
      <x:c r="F299" s="18" t="n">
        <x:f>'Country Inputs'!N148</x:f>
        <x:v>1</x:v>
      </x:c>
      <x:c r="G299" s="18" t="n">
        <x:f>'Country Inputs'!Q148</x:f>
        <x:v>0.8</x:v>
      </x:c>
      <x:c r="H299" s="18" t="n">
        <x:f>'Country Inputs'!T148</x:f>
        <x:v>0.32</x:v>
      </x:c>
      <x:c r="I299" s="12" t="n">
        <x:f>IF(COUNT('Country Inputs'!F148,'Country Inputs'!N148,'Country Inputs'!Q148,'Country Inputs'!T148)&lt;4,"Missing input",E299*F299*G299*H299)</x:f>
        <x:v>14640.896</x:v>
      </x:c>
      <x:c r="J299" s="12" t="n">
        <x:f>'Country Inputs'!U148</x:f>
        <x:v>70</x:v>
      </x:c>
      <x:c r="K299" s="12" t="n">
        <x:f>IF(ISNUMBER(I299),I299/J299,"Missing input")</x:f>
        <x:v>209.15565714285717</x:v>
      </x:c>
      <x:c r="L299" s="12" t="n">
        <x:f>Assumptions!D9</x:f>
        <x:v>7</x:v>
      </x:c>
      <x:c r="M299" s="12" t="n">
        <x:f>IF(ISNUMBER(K299),K299/L299,"Missing input")</x:f>
        <x:v>29.879379591836738</x:v>
      </x:c>
      <x:c r="N299" s="17" t="n">
        <x:f>Assumptions!D6</x:f>
        <x:v>18000</x:v>
      </x:c>
      <x:c r="O299" s="17" t="n">
        <x:f>Assumptions!D7</x:f>
        <x:v>3600</x:v>
      </x:c>
      <x:c r="P299" s="17" t="n">
        <x:f>Assumptions!D8</x:f>
        <x:v>72</x:v>
      </x:c>
      <x:c r="Q299" s="12" t="n">
        <x:f>IF(COUNT(Assumptions!D6:D8)&lt;3,"Missing price input",IF(ISNUMBER(M299),M299*N299+K299*O299+I299*P299,"Missing input"))</x:f>
        <x:v>2344933.710367347</x:v>
      </x:c>
      <x:c r="R299" s="15" t="n">
        <x:f>0</x:f>
        <x:v>0</x:v>
      </x:c>
      <x:c r="S299" s="15" t="n">
        <x:f>0</x:f>
        <x:v>0</x:v>
      </x:c>
      <x:c r="T299" s="15" t="n">
        <x:f>0</x:f>
        <x:v>0</x:v>
      </x:c>
      <x:c r="U299" s="15" t="n">
        <x:f>Assumptions!D10</x:f>
        <x:v>0.5</x:v>
      </x:c>
      <x:c r="V299" s="16" t="n">
        <x:f>IF(ISNUMBER(Q299),Q299*R299*S299*T299*U299,"Missing input")</x:f>
        <x:v>0</x:v>
      </x:c>
      <x:c r="W299" s="2"/>
      <x:c r="X299" s="2"/>
    </x:row>
    <x:row r="300" ht="23" customHeight="1">
      <x:c r="A300" s="2" t="str">
        <x:v>GUY</x:v>
      </x:c>
      <x:c r="B300" s="2" t="str">
        <x:v>Guyana</x:v>
      </x:c>
      <x:c r="C300" s="2" t="str">
        <x:v>LATAM and Caribbean</x:v>
      </x:c>
      <x:c r="D300" s="2" t="str">
        <x:v>Low</x:v>
      </x:c>
      <x:c r="E300" s="17" t="n">
        <x:f>'Country Inputs'!F149</x:f>
        <x:v>3414</x:v>
      </x:c>
      <x:c r="F300" s="18" t="n">
        <x:f>'Country Inputs'!L149</x:f>
        <x:v>1</x:v>
      </x:c>
      <x:c r="G300" s="18" t="n">
        <x:f>'Country Inputs'!O149</x:f>
        <x:v>0.5</x:v>
      </x:c>
      <x:c r="H300" s="18" t="n">
        <x:f>'Country Inputs'!R149</x:f>
        <x:v>0.1</x:v>
      </x:c>
      <x:c r="I300" s="12" t="n">
        <x:f>IF(COUNT('Country Inputs'!F149,'Country Inputs'!L149,'Country Inputs'!O149,'Country Inputs'!R149)&lt;4,"Missing input",E300*F300*G300*H300)</x:f>
        <x:v>170.70000000000002</x:v>
      </x:c>
      <x:c r="J300" s="12" t="n">
        <x:f>'Country Inputs'!U149</x:f>
        <x:v>70</x:v>
      </x:c>
      <x:c r="K300" s="12" t="n">
        <x:f>IF(ISNUMBER(I300),I300/J300,"Missing input")</x:f>
        <x:v>2.4385714285714286</x:v>
      </x:c>
      <x:c r="L300" s="12" t="n">
        <x:f>Assumptions!B9</x:f>
        <x:v>7</x:v>
      </x:c>
      <x:c r="M300" s="12" t="n">
        <x:f>IF(ISNUMBER(K300),K300/L300,"Missing input")</x:f>
        <x:v>0.3483673469387755</x:v>
      </x:c>
      <x:c r="N300" s="17" t="n">
        <x:f>Assumptions!B6</x:f>
        <x:v>6000</x:v>
      </x:c>
      <x:c r="O300" s="17" t="n">
        <x:f>Assumptions!B7</x:f>
        <x:v>1200</x:v>
      </x:c>
      <x:c r="P300" s="17" t="n">
        <x:f>Assumptions!B8</x:f>
        <x:v>24</x:v>
      </x:c>
      <x:c r="Q300" s="12" t="n">
        <x:f>IF(COUNT(Assumptions!B6:B8)&lt;3,"Missing price input",IF(ISNUMBER(M300),M300*N300+K300*O300+I300*P300,"Missing input"))</x:f>
        <x:v>9113.289795918368</x:v>
      </x:c>
      <x:c r="R300" s="15" t="n">
        <x:f>0</x:f>
        <x:v>0</x:v>
      </x:c>
      <x:c r="S300" s="15" t="n">
        <x:f>0</x:f>
        <x:v>0</x:v>
      </x:c>
      <x:c r="T300" s="15" t="n">
        <x:f>0</x:f>
        <x:v>0</x:v>
      </x:c>
      <x:c r="U300" s="15" t="n">
        <x:f>Assumptions!B10</x:f>
        <x:v>0.5</x:v>
      </x:c>
      <x:c r="V300" s="16" t="n">
        <x:f>IF(ISNUMBER(Q300),Q300*R300*S300*T300*U300,"Missing input")</x:f>
        <x:v>0</x:v>
      </x:c>
      <x:c r="W300" s="2"/>
      <x:c r="X300" s="2"/>
    </x:row>
    <x:row r="301" ht="23" customHeight="1">
      <x:c r="A301" s="2" t="str">
        <x:v>GUY</x:v>
      </x:c>
      <x:c r="B301" s="2" t="str">
        <x:v>Guyana</x:v>
      </x:c>
      <x:c r="C301" s="2" t="str">
        <x:v>LATAM and Caribbean</x:v>
      </x:c>
      <x:c r="D301" s="2" t="str">
        <x:v>Base</x:v>
      </x:c>
      <x:c r="E301" s="17" t="n">
        <x:f>'Country Inputs'!F149</x:f>
        <x:v>3414</x:v>
      </x:c>
      <x:c r="F301" s="18" t="n">
        <x:f>'Country Inputs'!M149</x:f>
        <x:v>1</x:v>
      </x:c>
      <x:c r="G301" s="18" t="n">
        <x:f>'Country Inputs'!P149</x:f>
        <x:v>0.65</x:v>
      </x:c>
      <x:c r="H301" s="18" t="n">
        <x:f>'Country Inputs'!S149</x:f>
        <x:v>0.2</x:v>
      </x:c>
      <x:c r="I301" s="12" t="n">
        <x:f>IF(COUNT('Country Inputs'!F149,'Country Inputs'!M149,'Country Inputs'!P149,'Country Inputs'!S149)&lt;4,"Missing input",E301*F301*G301*H301)</x:f>
        <x:v>443.82</x:v>
      </x:c>
      <x:c r="J301" s="12" t="n">
        <x:f>'Country Inputs'!U149</x:f>
        <x:v>70</x:v>
      </x:c>
      <x:c r="K301" s="12" t="n">
        <x:f>IF(ISNUMBER(I301),I301/J301,"Missing input")</x:f>
        <x:v>6.340285714285714</x:v>
      </x:c>
      <x:c r="L301" s="12" t="n">
        <x:f>Assumptions!C9</x:f>
        <x:v>7</x:v>
      </x:c>
      <x:c r="M301" s="12" t="n">
        <x:f>IF(ISNUMBER(K301),K301/L301,"Missing input")</x:f>
        <x:v>0.9057551020408162</x:v>
      </x:c>
      <x:c r="N301" s="17" t="n">
        <x:f>Assumptions!C6</x:f>
        <x:v>12000</x:v>
      </x:c>
      <x:c r="O301" s="17" t="n">
        <x:f>Assumptions!C7</x:f>
        <x:v>2400</x:v>
      </x:c>
      <x:c r="P301" s="17" t="n">
        <x:f>Assumptions!C8</x:f>
        <x:v>48</x:v>
      </x:c>
      <x:c r="Q301" s="12" t="n">
        <x:f>IF(COUNT(Assumptions!C6:C8)&lt;3,"Missing price input",IF(ISNUMBER(M301),M301*N301+K301*O301+I301*P301,"Missing input"))</x:f>
        <x:v>47389.10693877551</x:v>
      </x:c>
      <x:c r="R301" s="15" t="n">
        <x:f>0</x:f>
        <x:v>0</x:v>
      </x:c>
      <x:c r="S301" s="15" t="n">
        <x:f>0</x:f>
        <x:v>0</x:v>
      </x:c>
      <x:c r="T301" s="15" t="n">
        <x:f>0</x:f>
        <x:v>0</x:v>
      </x:c>
      <x:c r="U301" s="15" t="n">
        <x:f>Assumptions!C10</x:f>
        <x:v>0.5</x:v>
      </x:c>
      <x:c r="V301" s="16" t="n">
        <x:f>IF(ISNUMBER(Q301),Q301*R301*S301*T301*U301,"Missing input")</x:f>
        <x:v>0</x:v>
      </x:c>
      <x:c r="W301" s="2"/>
      <x:c r="X301" s="2"/>
    </x:row>
    <x:row r="302" ht="23" customHeight="1">
      <x:c r="A302" s="2" t="str">
        <x:v>GUY</x:v>
      </x:c>
      <x:c r="B302" s="2" t="str">
        <x:v>Guyana</x:v>
      </x:c>
      <x:c r="C302" s="2" t="str">
        <x:v>LATAM and Caribbean</x:v>
      </x:c>
      <x:c r="D302" s="2" t="str">
        <x:v>High</x:v>
      </x:c>
      <x:c r="E302" s="17" t="n">
        <x:f>'Country Inputs'!F149</x:f>
        <x:v>3414</x:v>
      </x:c>
      <x:c r="F302" s="18" t="n">
        <x:f>'Country Inputs'!N149</x:f>
        <x:v>1</x:v>
      </x:c>
      <x:c r="G302" s="18" t="n">
        <x:f>'Country Inputs'!Q149</x:f>
        <x:v>0.8</x:v>
      </x:c>
      <x:c r="H302" s="18" t="n">
        <x:f>'Country Inputs'!T149</x:f>
        <x:v>0.32</x:v>
      </x:c>
      <x:c r="I302" s="12" t="n">
        <x:f>IF(COUNT('Country Inputs'!F149,'Country Inputs'!N149,'Country Inputs'!Q149,'Country Inputs'!T149)&lt;4,"Missing input",E302*F302*G302*H302)</x:f>
        <x:v>873.9840000000002</x:v>
      </x:c>
      <x:c r="J302" s="12" t="n">
        <x:f>'Country Inputs'!U149</x:f>
        <x:v>70</x:v>
      </x:c>
      <x:c r="K302" s="12" t="n">
        <x:f>IF(ISNUMBER(I302),I302/J302,"Missing input")</x:f>
        <x:v>12.485485714285716</x:v>
      </x:c>
      <x:c r="L302" s="12" t="n">
        <x:f>Assumptions!D9</x:f>
        <x:v>7</x:v>
      </x:c>
      <x:c r="M302" s="12" t="n">
        <x:f>IF(ISNUMBER(K302),K302/L302,"Missing input")</x:f>
        <x:v>1.7836408163265307</x:v>
      </x:c>
      <x:c r="N302" s="17" t="n">
        <x:f>Assumptions!D6</x:f>
        <x:v>18000</x:v>
      </x:c>
      <x:c r="O302" s="17" t="n">
        <x:f>Assumptions!D7</x:f>
        <x:v>3600</x:v>
      </x:c>
      <x:c r="P302" s="17" t="n">
        <x:f>Assumptions!D8</x:f>
        <x:v>72</x:v>
      </x:c>
      <x:c r="Q302" s="12" t="n">
        <x:f>IF(COUNT(Assumptions!D6:D8)&lt;3,"Missing price input",IF(ISNUMBER(M302),M302*N302+K302*O302+I302*P302,"Missing input"))</x:f>
        <x:v>139980.13126530615</x:v>
      </x:c>
      <x:c r="R302" s="15" t="n">
        <x:f>0</x:f>
        <x:v>0</x:v>
      </x:c>
      <x:c r="S302" s="15" t="n">
        <x:f>0</x:f>
        <x:v>0</x:v>
      </x:c>
      <x:c r="T302" s="15" t="n">
        <x:f>0</x:f>
        <x:v>0</x:v>
      </x:c>
      <x:c r="U302" s="15" t="n">
        <x:f>Assumptions!D10</x:f>
        <x:v>0.5</x:v>
      </x:c>
      <x:c r="V302" s="16" t="n">
        <x:f>IF(ISNUMBER(Q302),Q302*R302*S302*T302*U302,"Missing input")</x:f>
        <x:v>0</x:v>
      </x:c>
      <x:c r="W302" s="2"/>
      <x:c r="X302" s="2"/>
    </x:row>
    <x:row r="303" ht="23" customHeight="1">
      <x:c r="A303" s="2" t="str">
        <x:v>HND</x:v>
      </x:c>
      <x:c r="B303" s="2" t="str">
        <x:v>Honduras</x:v>
      </x:c>
      <x:c r="C303" s="2" t="str">
        <x:v>LATAM and Caribbean</x:v>
      </x:c>
      <x:c r="D303" s="2" t="str">
        <x:v>Low</x:v>
      </x:c>
      <x:c r="E303" s="17" t="n">
        <x:f>'Country Inputs'!F151</x:f>
        <x:v>31741</x:v>
      </x:c>
      <x:c r="F303" s="18" t="n">
        <x:f>'Country Inputs'!L151</x:f>
        <x:v>1</x:v>
      </x:c>
      <x:c r="G303" s="18" t="n">
        <x:f>'Country Inputs'!O151</x:f>
        <x:v>0.5</x:v>
      </x:c>
      <x:c r="H303" s="18" t="n">
        <x:f>'Country Inputs'!R151</x:f>
        <x:v>0.1</x:v>
      </x:c>
      <x:c r="I303" s="12" t="n">
        <x:f>IF(COUNT('Country Inputs'!F151,'Country Inputs'!L151,'Country Inputs'!O151,'Country Inputs'!R151)&lt;4,"Missing input",E303*F303*G303*H303)</x:f>
        <x:v>1587.0500000000002</x:v>
      </x:c>
      <x:c r="J303" s="12" t="n">
        <x:f>'Country Inputs'!U151</x:f>
        <x:v>70</x:v>
      </x:c>
      <x:c r="K303" s="12" t="n">
        <x:f>IF(ISNUMBER(I303),I303/J303,"Missing input")</x:f>
        <x:v>22.67214285714286</x:v>
      </x:c>
      <x:c r="L303" s="12" t="n">
        <x:f>Assumptions!B9</x:f>
        <x:v>7</x:v>
      </x:c>
      <x:c r="M303" s="12" t="n">
        <x:f>IF(ISNUMBER(K303),K303/L303,"Missing input")</x:f>
        <x:v>3.2388775510204084</x:v>
      </x:c>
      <x:c r="N303" s="17" t="n">
        <x:f>Assumptions!B6</x:f>
        <x:v>6000</x:v>
      </x:c>
      <x:c r="O303" s="17" t="n">
        <x:f>Assumptions!B7</x:f>
        <x:v>1200</x:v>
      </x:c>
      <x:c r="P303" s="17" t="n">
        <x:f>Assumptions!B8</x:f>
        <x:v>24</x:v>
      </x:c>
      <x:c r="Q303" s="12" t="n">
        <x:f>IF(COUNT(Assumptions!B6:B8)&lt;3,"Missing price input",IF(ISNUMBER(M303),M303*N303+K303*O303+I303*P303,"Missing input"))</x:f>
        <x:v>84729.03673469389</x:v>
      </x:c>
      <x:c r="R303" s="15" t="n">
        <x:f>0</x:f>
        <x:v>0</x:v>
      </x:c>
      <x:c r="S303" s="15" t="n">
        <x:f>0</x:f>
        <x:v>0</x:v>
      </x:c>
      <x:c r="T303" s="15" t="n">
        <x:f>0</x:f>
        <x:v>0</x:v>
      </x:c>
      <x:c r="U303" s="15" t="n">
        <x:f>Assumptions!B10</x:f>
        <x:v>0.5</x:v>
      </x:c>
      <x:c r="V303" s="16" t="n">
        <x:f>IF(ISNUMBER(Q303),Q303*R303*S303*T303*U303,"Missing input")</x:f>
        <x:v>0</x:v>
      </x:c>
      <x:c r="W303" s="2"/>
      <x:c r="X303" s="2"/>
    </x:row>
    <x:row r="304" ht="23" customHeight="1">
      <x:c r="A304" s="2" t="str">
        <x:v>HND</x:v>
      </x:c>
      <x:c r="B304" s="2" t="str">
        <x:v>Honduras</x:v>
      </x:c>
      <x:c r="C304" s="2" t="str">
        <x:v>LATAM and Caribbean</x:v>
      </x:c>
      <x:c r="D304" s="2" t="str">
        <x:v>Base</x:v>
      </x:c>
      <x:c r="E304" s="17" t="n">
        <x:f>'Country Inputs'!F151</x:f>
        <x:v>31741</x:v>
      </x:c>
      <x:c r="F304" s="18" t="n">
        <x:f>'Country Inputs'!M151</x:f>
        <x:v>1</x:v>
      </x:c>
      <x:c r="G304" s="18" t="n">
        <x:f>'Country Inputs'!P151</x:f>
        <x:v>0.65</x:v>
      </x:c>
      <x:c r="H304" s="18" t="n">
        <x:f>'Country Inputs'!S151</x:f>
        <x:v>0.2</x:v>
      </x:c>
      <x:c r="I304" s="12" t="n">
        <x:f>IF(COUNT('Country Inputs'!F151,'Country Inputs'!M151,'Country Inputs'!P151,'Country Inputs'!S151)&lt;4,"Missing input",E304*F304*G304*H304)</x:f>
        <x:v>4126.330000000001</x:v>
      </x:c>
      <x:c r="J304" s="12" t="n">
        <x:f>'Country Inputs'!U151</x:f>
        <x:v>70</x:v>
      </x:c>
      <x:c r="K304" s="12" t="n">
        <x:f>IF(ISNUMBER(I304),I304/J304,"Missing input")</x:f>
        <x:v>58.94757142857144</x:v>
      </x:c>
      <x:c r="L304" s="12" t="n">
        <x:f>Assumptions!C9</x:f>
        <x:v>7</x:v>
      </x:c>
      <x:c r="M304" s="12" t="n">
        <x:f>IF(ISNUMBER(K304),K304/L304,"Missing input")</x:f>
        <x:v>8.421081632653063</x:v>
      </x:c>
      <x:c r="N304" s="17" t="n">
        <x:f>Assumptions!C6</x:f>
        <x:v>12000</x:v>
      </x:c>
      <x:c r="O304" s="17" t="n">
        <x:f>Assumptions!C7</x:f>
        <x:v>2400</x:v>
      </x:c>
      <x:c r="P304" s="17" t="n">
        <x:f>Assumptions!C8</x:f>
        <x:v>48</x:v>
      </x:c>
      <x:c r="Q304" s="12" t="n">
        <x:f>IF(COUNT(Assumptions!C6:C8)&lt;3,"Missing price input",IF(ISNUMBER(M304),M304*N304+K304*O304+I304*P304,"Missing input"))</x:f>
        <x:v>440590.9910204082</x:v>
      </x:c>
      <x:c r="R304" s="15" t="n">
        <x:f>0</x:f>
        <x:v>0</x:v>
      </x:c>
      <x:c r="S304" s="15" t="n">
        <x:f>0</x:f>
        <x:v>0</x:v>
      </x:c>
      <x:c r="T304" s="15" t="n">
        <x:f>0</x:f>
        <x:v>0</x:v>
      </x:c>
      <x:c r="U304" s="15" t="n">
        <x:f>Assumptions!C10</x:f>
        <x:v>0.5</x:v>
      </x:c>
      <x:c r="V304" s="16" t="n">
        <x:f>IF(ISNUMBER(Q304),Q304*R304*S304*T304*U304,"Missing input")</x:f>
        <x:v>0</x:v>
      </x:c>
      <x:c r="W304" s="2"/>
      <x:c r="X304" s="2"/>
    </x:row>
    <x:row r="305" ht="23" customHeight="1">
      <x:c r="A305" s="2" t="str">
        <x:v>HND</x:v>
      </x:c>
      <x:c r="B305" s="2" t="str">
        <x:v>Honduras</x:v>
      </x:c>
      <x:c r="C305" s="2" t="str">
        <x:v>LATAM and Caribbean</x:v>
      </x:c>
      <x:c r="D305" s="2" t="str">
        <x:v>High</x:v>
      </x:c>
      <x:c r="E305" s="17" t="n">
        <x:f>'Country Inputs'!F151</x:f>
        <x:v>31741</x:v>
      </x:c>
      <x:c r="F305" s="18" t="n">
        <x:f>'Country Inputs'!N151</x:f>
        <x:v>1</x:v>
      </x:c>
      <x:c r="G305" s="18" t="n">
        <x:f>'Country Inputs'!Q151</x:f>
        <x:v>0.8</x:v>
      </x:c>
      <x:c r="H305" s="18" t="n">
        <x:f>'Country Inputs'!T151</x:f>
        <x:v>0.32</x:v>
      </x:c>
      <x:c r="I305" s="12" t="n">
        <x:f>IF(COUNT('Country Inputs'!F151,'Country Inputs'!N151,'Country Inputs'!Q151,'Country Inputs'!T151)&lt;4,"Missing input",E305*F305*G305*H305)</x:f>
        <x:v>8125.696000000001</x:v>
      </x:c>
      <x:c r="J305" s="12" t="n">
        <x:f>'Country Inputs'!U151</x:f>
        <x:v>70</x:v>
      </x:c>
      <x:c r="K305" s="12" t="n">
        <x:f>IF(ISNUMBER(I305),I305/J305,"Missing input")</x:f>
        <x:v>116.08137142857144</x:v>
      </x:c>
      <x:c r="L305" s="12" t="n">
        <x:f>Assumptions!D9</x:f>
        <x:v>7</x:v>
      </x:c>
      <x:c r="M305" s="12" t="n">
        <x:f>IF(ISNUMBER(K305),K305/L305,"Missing input")</x:f>
        <x:v>16.583053061224494</x:v>
      </x:c>
      <x:c r="N305" s="17" t="n">
        <x:f>Assumptions!D6</x:f>
        <x:v>18000</x:v>
      </x:c>
      <x:c r="O305" s="17" t="n">
        <x:f>Assumptions!D7</x:f>
        <x:v>3600</x:v>
      </x:c>
      <x:c r="P305" s="17" t="n">
        <x:f>Assumptions!D8</x:f>
        <x:v>72</x:v>
      </x:c>
      <x:c r="Q305" s="12" t="n">
        <x:f>IF(COUNT(Assumptions!D6:D8)&lt;3,"Missing price input",IF(ISNUMBER(M305),M305*N305+K305*O305+I305*P305,"Missing input"))</x:f>
        <x:v>1301438.004244898</x:v>
      </x:c>
      <x:c r="R305" s="15" t="n">
        <x:f>0</x:f>
        <x:v>0</x:v>
      </x:c>
      <x:c r="S305" s="15" t="n">
        <x:f>0</x:f>
        <x:v>0</x:v>
      </x:c>
      <x:c r="T305" s="15" t="n">
        <x:f>0</x:f>
        <x:v>0</x:v>
      </x:c>
      <x:c r="U305" s="15" t="n">
        <x:f>Assumptions!D10</x:f>
        <x:v>0.5</x:v>
      </x:c>
      <x:c r="V305" s="16" t="n">
        <x:f>IF(ISNUMBER(Q305),Q305*R305*S305*T305*U305,"Missing input")</x:f>
        <x:v>0</x:v>
      </x:c>
      <x:c r="W305" s="2"/>
      <x:c r="X305" s="2"/>
    </x:row>
    <x:row r="306" ht="23" customHeight="1">
      <x:c r="A306" s="2" t="str">
        <x:v>JAM</x:v>
      </x:c>
      <x:c r="B306" s="2" t="str">
        <x:v>Jamaica</x:v>
      </x:c>
      <x:c r="C306" s="2" t="str">
        <x:v>LATAM and Caribbean</x:v>
      </x:c>
      <x:c r="D306" s="2" t="str">
        <x:v>Low</x:v>
      </x:c>
      <x:c r="E306" s="17" t="n">
        <x:f>'Country Inputs'!F152</x:f>
        <x:v>28955</x:v>
      </x:c>
      <x:c r="F306" s="18" t="n">
        <x:f>'Country Inputs'!L152</x:f>
        <x:v>1</x:v>
      </x:c>
      <x:c r="G306" s="18" t="n">
        <x:f>'Country Inputs'!O152</x:f>
        <x:v>0.5</x:v>
      </x:c>
      <x:c r="H306" s="18" t="n">
        <x:f>'Country Inputs'!R152</x:f>
        <x:v>0.1</x:v>
      </x:c>
      <x:c r="I306" s="12" t="n">
        <x:f>IF(COUNT('Country Inputs'!F152,'Country Inputs'!L152,'Country Inputs'!O152,'Country Inputs'!R152)&lt;4,"Missing input",E306*F306*G306*H306)</x:f>
        <x:v>1447.75</x:v>
      </x:c>
      <x:c r="J306" s="12" t="n">
        <x:f>'Country Inputs'!U152</x:f>
        <x:v>70</x:v>
      </x:c>
      <x:c r="K306" s="12" t="n">
        <x:f>IF(ISNUMBER(I306),I306/J306,"Missing input")</x:f>
        <x:v>20.682142857142857</x:v>
      </x:c>
      <x:c r="L306" s="12" t="n">
        <x:f>Assumptions!B9</x:f>
        <x:v>7</x:v>
      </x:c>
      <x:c r="M306" s="12" t="n">
        <x:f>IF(ISNUMBER(K306),K306/L306,"Missing input")</x:f>
        <x:v>2.9545918367346937</x:v>
      </x:c>
      <x:c r="N306" s="17" t="n">
        <x:f>Assumptions!B6</x:f>
        <x:v>6000</x:v>
      </x:c>
      <x:c r="O306" s="17" t="n">
        <x:f>Assumptions!B7</x:f>
        <x:v>1200</x:v>
      </x:c>
      <x:c r="P306" s="17" t="n">
        <x:f>Assumptions!B8</x:f>
        <x:v>24</x:v>
      </x:c>
      <x:c r="Q306" s="12" t="n">
        <x:f>IF(COUNT(Assumptions!B6:B8)&lt;3,"Missing price input",IF(ISNUMBER(M306),M306*N306+K306*O306+I306*P306,"Missing input"))</x:f>
        <x:v>77292.12244897959</x:v>
      </x:c>
      <x:c r="R306" s="15" t="n">
        <x:f>0</x:f>
        <x:v>0</x:v>
      </x:c>
      <x:c r="S306" s="15" t="n">
        <x:f>0</x:f>
        <x:v>0</x:v>
      </x:c>
      <x:c r="T306" s="15" t="n">
        <x:f>0</x:f>
        <x:v>0</x:v>
      </x:c>
      <x:c r="U306" s="15" t="n">
        <x:f>Assumptions!B10</x:f>
        <x:v>0.5</x:v>
      </x:c>
      <x:c r="V306" s="16" t="n">
        <x:f>IF(ISNUMBER(Q306),Q306*R306*S306*T306*U306,"Missing input")</x:f>
        <x:v>0</x:v>
      </x:c>
      <x:c r="W306" s="2"/>
      <x:c r="X306" s="2"/>
    </x:row>
    <x:row r="307" ht="23" customHeight="1">
      <x:c r="A307" s="2" t="str">
        <x:v>JAM</x:v>
      </x:c>
      <x:c r="B307" s="2" t="str">
        <x:v>Jamaica</x:v>
      </x:c>
      <x:c r="C307" s="2" t="str">
        <x:v>LATAM and Caribbean</x:v>
      </x:c>
      <x:c r="D307" s="2" t="str">
        <x:v>Base</x:v>
      </x:c>
      <x:c r="E307" s="17" t="n">
        <x:f>'Country Inputs'!F152</x:f>
        <x:v>28955</x:v>
      </x:c>
      <x:c r="F307" s="18" t="n">
        <x:f>'Country Inputs'!M152</x:f>
        <x:v>1</x:v>
      </x:c>
      <x:c r="G307" s="18" t="n">
        <x:f>'Country Inputs'!P152</x:f>
        <x:v>0.65</x:v>
      </x:c>
      <x:c r="H307" s="18" t="n">
        <x:f>'Country Inputs'!S152</x:f>
        <x:v>0.2</x:v>
      </x:c>
      <x:c r="I307" s="12" t="n">
        <x:f>IF(COUNT('Country Inputs'!F152,'Country Inputs'!M152,'Country Inputs'!P152,'Country Inputs'!S152)&lt;4,"Missing input",E307*F307*G307*H307)</x:f>
        <x:v>3764.15</x:v>
      </x:c>
      <x:c r="J307" s="12" t="n">
        <x:f>'Country Inputs'!U152</x:f>
        <x:v>70</x:v>
      </x:c>
      <x:c r="K307" s="12" t="n">
        <x:f>IF(ISNUMBER(I307),I307/J307,"Missing input")</x:f>
        <x:v>53.77357142857143</x:v>
      </x:c>
      <x:c r="L307" s="12" t="n">
        <x:f>Assumptions!C9</x:f>
        <x:v>7</x:v>
      </x:c>
      <x:c r="M307" s="12" t="n">
        <x:f>IF(ISNUMBER(K307),K307/L307,"Missing input")</x:f>
        <x:v>7.681938775510204</x:v>
      </x:c>
      <x:c r="N307" s="17" t="n">
        <x:f>Assumptions!C6</x:f>
        <x:v>12000</x:v>
      </x:c>
      <x:c r="O307" s="17" t="n">
        <x:f>Assumptions!C7</x:f>
        <x:v>2400</x:v>
      </x:c>
      <x:c r="P307" s="17" t="n">
        <x:f>Assumptions!C8</x:f>
        <x:v>48</x:v>
      </x:c>
      <x:c r="Q307" s="12" t="n">
        <x:f>IF(COUNT(Assumptions!C6:C8)&lt;3,"Missing price input",IF(ISNUMBER(M307),M307*N307+K307*O307+I307*P307,"Missing input"))</x:f>
        <x:v>401919.0367346939</x:v>
      </x:c>
      <x:c r="R307" s="15" t="n">
        <x:f>0</x:f>
        <x:v>0</x:v>
      </x:c>
      <x:c r="S307" s="15" t="n">
        <x:f>0</x:f>
        <x:v>0</x:v>
      </x:c>
      <x:c r="T307" s="15" t="n">
        <x:f>0</x:f>
        <x:v>0</x:v>
      </x:c>
      <x:c r="U307" s="15" t="n">
        <x:f>Assumptions!C10</x:f>
        <x:v>0.5</x:v>
      </x:c>
      <x:c r="V307" s="16" t="n">
        <x:f>IF(ISNUMBER(Q307),Q307*R307*S307*T307*U307,"Missing input")</x:f>
        <x:v>0</x:v>
      </x:c>
      <x:c r="W307" s="2"/>
      <x:c r="X307" s="2"/>
    </x:row>
    <x:row r="308" ht="23" customHeight="1">
      <x:c r="A308" s="2" t="str">
        <x:v>JAM</x:v>
      </x:c>
      <x:c r="B308" s="2" t="str">
        <x:v>Jamaica</x:v>
      </x:c>
      <x:c r="C308" s="2" t="str">
        <x:v>LATAM and Caribbean</x:v>
      </x:c>
      <x:c r="D308" s="2" t="str">
        <x:v>High</x:v>
      </x:c>
      <x:c r="E308" s="17" t="n">
        <x:f>'Country Inputs'!F152</x:f>
        <x:v>28955</x:v>
      </x:c>
      <x:c r="F308" s="18" t="n">
        <x:f>'Country Inputs'!N152</x:f>
        <x:v>1</x:v>
      </x:c>
      <x:c r="G308" s="18" t="n">
        <x:f>'Country Inputs'!Q152</x:f>
        <x:v>0.8</x:v>
      </x:c>
      <x:c r="H308" s="18" t="n">
        <x:f>'Country Inputs'!T152</x:f>
        <x:v>0.32</x:v>
      </x:c>
      <x:c r="I308" s="12" t="n">
        <x:f>IF(COUNT('Country Inputs'!F152,'Country Inputs'!N152,'Country Inputs'!Q152,'Country Inputs'!T152)&lt;4,"Missing input",E308*F308*G308*H308)</x:f>
        <x:v>7412.4800000000005</x:v>
      </x:c>
      <x:c r="J308" s="12" t="n">
        <x:f>'Country Inputs'!U152</x:f>
        <x:v>70</x:v>
      </x:c>
      <x:c r="K308" s="12" t="n">
        <x:f>IF(ISNUMBER(I308),I308/J308,"Missing input")</x:f>
        <x:v>105.89257142857143</x:v>
      </x:c>
      <x:c r="L308" s="12" t="n">
        <x:f>Assumptions!D9</x:f>
        <x:v>7</x:v>
      </x:c>
      <x:c r="M308" s="12" t="n">
        <x:f>IF(ISNUMBER(K308),K308/L308,"Missing input")</x:f>
        <x:v>15.127510204081632</x:v>
      </x:c>
      <x:c r="N308" s="17" t="n">
        <x:f>Assumptions!D6</x:f>
        <x:v>18000</x:v>
      </x:c>
      <x:c r="O308" s="17" t="n">
        <x:f>Assumptions!D7</x:f>
        <x:v>3600</x:v>
      </x:c>
      <x:c r="P308" s="17" t="n">
        <x:f>Assumptions!D8</x:f>
        <x:v>72</x:v>
      </x:c>
      <x:c r="Q308" s="12" t="n">
        <x:f>IF(COUNT(Assumptions!D6:D8)&lt;3,"Missing price input",IF(ISNUMBER(M308),M308*N308+K308*O308+I308*P308,"Missing input"))</x:f>
        <x:v>1187207.0008163266</x:v>
      </x:c>
      <x:c r="R308" s="15" t="n">
        <x:f>0</x:f>
        <x:v>0</x:v>
      </x:c>
      <x:c r="S308" s="15" t="n">
        <x:f>0</x:f>
        <x:v>0</x:v>
      </x:c>
      <x:c r="T308" s="15" t="n">
        <x:f>0</x:f>
        <x:v>0</x:v>
      </x:c>
      <x:c r="U308" s="15" t="n">
        <x:f>Assumptions!D10</x:f>
        <x:v>0.5</x:v>
      </x:c>
      <x:c r="V308" s="16" t="n">
        <x:f>IF(ISNUMBER(Q308),Q308*R308*S308*T308*U308,"Missing input")</x:f>
        <x:v>0</x:v>
      </x:c>
      <x:c r="W308" s="2"/>
      <x:c r="X308" s="2"/>
    </x:row>
    <x:row r="309" ht="23" customHeight="1">
      <x:c r="A309" s="2" t="str">
        <x:v>MTQ</x:v>
      </x:c>
      <x:c r="B309" s="2" t="str">
        <x:v>Martinique</x:v>
      </x:c>
      <x:c r="C309" s="2" t="str">
        <x:v>LATAM and Caribbean</x:v>
      </x:c>
      <x:c r="D309" s="2" t="str">
        <x:v>Low</x:v>
      </x:c>
      <x:c r="E309" s="17" t="n">
        <x:f>'Country Inputs'!F153</x:f>
        <x:v>4200</x:v>
      </x:c>
      <x:c r="F309" s="18" t="n">
        <x:f>'Country Inputs'!L153</x:f>
        <x:v>1</x:v>
      </x:c>
      <x:c r="G309" s="18" t="n">
        <x:f>'Country Inputs'!O153</x:f>
        <x:v>0.5</x:v>
      </x:c>
      <x:c r="H309" s="18" t="n">
        <x:f>'Country Inputs'!R153</x:f>
        <x:v>0.1</x:v>
      </x:c>
      <x:c r="I309" s="12" t="n">
        <x:f>IF(COUNT('Country Inputs'!F153,'Country Inputs'!L153,'Country Inputs'!O153,'Country Inputs'!R153)&lt;4,"Missing input",E309*F309*G309*H309)</x:f>
        <x:v>210</x:v>
      </x:c>
      <x:c r="J309" s="12" t="n">
        <x:f>'Country Inputs'!U153</x:f>
        <x:v>70</x:v>
      </x:c>
      <x:c r="K309" s="12" t="n">
        <x:f>IF(ISNUMBER(I309),I309/J309,"Missing input")</x:f>
        <x:v>3</x:v>
      </x:c>
      <x:c r="L309" s="12" t="n">
        <x:f>Assumptions!B9</x:f>
        <x:v>7</x:v>
      </x:c>
      <x:c r="M309" s="12" t="n">
        <x:f>IF(ISNUMBER(K309),K309/L309,"Missing input")</x:f>
        <x:v>0.42857142857142855</x:v>
      </x:c>
      <x:c r="N309" s="17" t="n">
        <x:f>Assumptions!B6</x:f>
        <x:v>6000</x:v>
      </x:c>
      <x:c r="O309" s="17" t="n">
        <x:f>Assumptions!B7</x:f>
        <x:v>1200</x:v>
      </x:c>
      <x:c r="P309" s="17" t="n">
        <x:f>Assumptions!B8</x:f>
        <x:v>24</x:v>
      </x:c>
      <x:c r="Q309" s="12" t="n">
        <x:f>IF(COUNT(Assumptions!B6:B8)&lt;3,"Missing price input",IF(ISNUMBER(M309),M309*N309+K309*O309+I309*P309,"Missing input"))</x:f>
        <x:v>11211.42857142857</x:v>
      </x:c>
      <x:c r="R309" s="15" t="n">
        <x:f>0</x:f>
        <x:v>0</x:v>
      </x:c>
      <x:c r="S309" s="15" t="n">
        <x:f>0</x:f>
        <x:v>0</x:v>
      </x:c>
      <x:c r="T309" s="15" t="n">
        <x:f>0</x:f>
        <x:v>0</x:v>
      </x:c>
      <x:c r="U309" s="15" t="n">
        <x:f>Assumptions!B10</x:f>
        <x:v>0.5</x:v>
      </x:c>
      <x:c r="V309" s="16" t="n">
        <x:f>IF(ISNUMBER(Q309),Q309*R309*S309*T309*U309,"Missing input")</x:f>
        <x:v>0</x:v>
      </x:c>
      <x:c r="W309" s="2"/>
      <x:c r="X309" s="2"/>
    </x:row>
    <x:row r="310" ht="23" customHeight="1">
      <x:c r="A310" s="2" t="str">
        <x:v>MTQ</x:v>
      </x:c>
      <x:c r="B310" s="2" t="str">
        <x:v>Martinique</x:v>
      </x:c>
      <x:c r="C310" s="2" t="str">
        <x:v>LATAM and Caribbean</x:v>
      </x:c>
      <x:c r="D310" s="2" t="str">
        <x:v>Base</x:v>
      </x:c>
      <x:c r="E310" s="17" t="n">
        <x:f>'Country Inputs'!F153</x:f>
        <x:v>4200</x:v>
      </x:c>
      <x:c r="F310" s="18" t="n">
        <x:f>'Country Inputs'!M153</x:f>
        <x:v>1</x:v>
      </x:c>
      <x:c r="G310" s="18" t="n">
        <x:f>'Country Inputs'!P153</x:f>
        <x:v>0.65</x:v>
      </x:c>
      <x:c r="H310" s="18" t="n">
        <x:f>'Country Inputs'!S153</x:f>
        <x:v>0.2</x:v>
      </x:c>
      <x:c r="I310" s="12" t="n">
        <x:f>IF(COUNT('Country Inputs'!F153,'Country Inputs'!M153,'Country Inputs'!P153,'Country Inputs'!S153)&lt;4,"Missing input",E310*F310*G310*H310)</x:f>
        <x:v>546</x:v>
      </x:c>
      <x:c r="J310" s="12" t="n">
        <x:f>'Country Inputs'!U153</x:f>
        <x:v>70</x:v>
      </x:c>
      <x:c r="K310" s="12" t="n">
        <x:f>IF(ISNUMBER(I310),I310/J310,"Missing input")</x:f>
        <x:v>7.8</x:v>
      </x:c>
      <x:c r="L310" s="12" t="n">
        <x:f>Assumptions!C9</x:f>
        <x:v>7</x:v>
      </x:c>
      <x:c r="M310" s="12" t="n">
        <x:f>IF(ISNUMBER(K310),K310/L310,"Missing input")</x:f>
        <x:v>1.1142857142857143</x:v>
      </x:c>
      <x:c r="N310" s="17" t="n">
        <x:f>Assumptions!C6</x:f>
        <x:v>12000</x:v>
      </x:c>
      <x:c r="O310" s="17" t="n">
        <x:f>Assumptions!C7</x:f>
        <x:v>2400</x:v>
      </x:c>
      <x:c r="P310" s="17" t="n">
        <x:f>Assumptions!C8</x:f>
        <x:v>48</x:v>
      </x:c>
      <x:c r="Q310" s="12" t="n">
        <x:f>IF(COUNT(Assumptions!C6:C8)&lt;3,"Missing price input",IF(ISNUMBER(M310),M310*N310+K310*O310+I310*P310,"Missing input"))</x:f>
        <x:v>58299.42857142857</x:v>
      </x:c>
      <x:c r="R310" s="15" t="n">
        <x:f>0</x:f>
        <x:v>0</x:v>
      </x:c>
      <x:c r="S310" s="15" t="n">
        <x:f>0</x:f>
        <x:v>0</x:v>
      </x:c>
      <x:c r="T310" s="15" t="n">
        <x:f>0</x:f>
        <x:v>0</x:v>
      </x:c>
      <x:c r="U310" s="15" t="n">
        <x:f>Assumptions!C10</x:f>
        <x:v>0.5</x:v>
      </x:c>
      <x:c r="V310" s="16" t="n">
        <x:f>IF(ISNUMBER(Q310),Q310*R310*S310*T310*U310,"Missing input")</x:f>
        <x:v>0</x:v>
      </x:c>
      <x:c r="W310" s="2"/>
      <x:c r="X310" s="2"/>
    </x:row>
    <x:row r="311" ht="23" customHeight="1">
      <x:c r="A311" s="2" t="str">
        <x:v>MTQ</x:v>
      </x:c>
      <x:c r="B311" s="2" t="str">
        <x:v>Martinique</x:v>
      </x:c>
      <x:c r="C311" s="2" t="str">
        <x:v>LATAM and Caribbean</x:v>
      </x:c>
      <x:c r="D311" s="2" t="str">
        <x:v>High</x:v>
      </x:c>
      <x:c r="E311" s="17" t="n">
        <x:f>'Country Inputs'!F153</x:f>
        <x:v>4200</x:v>
      </x:c>
      <x:c r="F311" s="18" t="n">
        <x:f>'Country Inputs'!N153</x:f>
        <x:v>1</x:v>
      </x:c>
      <x:c r="G311" s="18" t="n">
        <x:f>'Country Inputs'!Q153</x:f>
        <x:v>0.8</x:v>
      </x:c>
      <x:c r="H311" s="18" t="n">
        <x:f>'Country Inputs'!T153</x:f>
        <x:v>0.32</x:v>
      </x:c>
      <x:c r="I311" s="12" t="n">
        <x:f>IF(COUNT('Country Inputs'!F153,'Country Inputs'!N153,'Country Inputs'!Q153,'Country Inputs'!T153)&lt;4,"Missing input",E311*F311*G311*H311)</x:f>
        <x:v>1075.2</x:v>
      </x:c>
      <x:c r="J311" s="12" t="n">
        <x:f>'Country Inputs'!U153</x:f>
        <x:v>70</x:v>
      </x:c>
      <x:c r="K311" s="12" t="n">
        <x:f>IF(ISNUMBER(I311),I311/J311,"Missing input")</x:f>
        <x:v>15.360000000000001</x:v>
      </x:c>
      <x:c r="L311" s="12" t="n">
        <x:f>Assumptions!D9</x:f>
        <x:v>7</x:v>
      </x:c>
      <x:c r="M311" s="12" t="n">
        <x:f>IF(ISNUMBER(K311),K311/L311,"Missing input")</x:f>
        <x:v>2.1942857142857144</x:v>
      </x:c>
      <x:c r="N311" s="17" t="n">
        <x:f>Assumptions!D6</x:f>
        <x:v>18000</x:v>
      </x:c>
      <x:c r="O311" s="17" t="n">
        <x:f>Assumptions!D7</x:f>
        <x:v>3600</x:v>
      </x:c>
      <x:c r="P311" s="17" t="n">
        <x:f>Assumptions!D8</x:f>
        <x:v>72</x:v>
      </x:c>
      <x:c r="Q311" s="12" t="n">
        <x:f>IF(COUNT(Assumptions!D6:D8)&lt;3,"Missing price input",IF(ISNUMBER(M311),M311*N311+K311*O311+I311*P311,"Missing input"))</x:f>
        <x:v>172207.54285714286</x:v>
      </x:c>
      <x:c r="R311" s="15" t="n">
        <x:f>0</x:f>
        <x:v>0</x:v>
      </x:c>
      <x:c r="S311" s="15" t="n">
        <x:f>0</x:f>
        <x:v>0</x:v>
      </x:c>
      <x:c r="T311" s="15" t="n">
        <x:f>0</x:f>
        <x:v>0</x:v>
      </x:c>
      <x:c r="U311" s="15" t="n">
        <x:f>Assumptions!D10</x:f>
        <x:v>0.5</x:v>
      </x:c>
      <x:c r="V311" s="16" t="n">
        <x:f>IF(ISNUMBER(Q311),Q311*R311*S311*T311*U311,"Missing input")</x:f>
        <x:v>0</x:v>
      </x:c>
      <x:c r="W311" s="2"/>
      <x:c r="X311" s="2"/>
    </x:row>
    <x:row r="312" ht="23" customHeight="1">
      <x:c r="A312" s="2" t="str">
        <x:v>MEX</x:v>
      </x:c>
      <x:c r="B312" s="2" t="str">
        <x:v>Mexico</x:v>
      </x:c>
      <x:c r="C312" s="2" t="str">
        <x:v>LATAM and Caribbean</x:v>
      </x:c>
      <x:c r="D312" s="2" t="str">
        <x:v>Low</x:v>
      </x:c>
      <x:c r="E312" s="17" t="n">
        <x:f>'Country Inputs'!F154</x:f>
        <x:v>899389</x:v>
      </x:c>
      <x:c r="F312" s="18" t="n">
        <x:f>'Country Inputs'!L154</x:f>
        <x:v>1</x:v>
      </x:c>
      <x:c r="G312" s="18" t="n">
        <x:f>'Country Inputs'!O154</x:f>
        <x:v>0.5</x:v>
      </x:c>
      <x:c r="H312" s="18" t="n">
        <x:f>'Country Inputs'!R154</x:f>
        <x:v>0.1</x:v>
      </x:c>
      <x:c r="I312" s="12" t="n">
        <x:f>IF(COUNT('Country Inputs'!F154,'Country Inputs'!L154,'Country Inputs'!O154,'Country Inputs'!R154)&lt;4,"Missing input",E312*F312*G312*H312)</x:f>
        <x:v>44969.450000000004</x:v>
      </x:c>
      <x:c r="J312" s="12" t="n">
        <x:f>'Country Inputs'!U154</x:f>
        <x:v>70</x:v>
      </x:c>
      <x:c r="K312" s="12" t="n">
        <x:f>IF(ISNUMBER(I312),I312/J312,"Missing input")</x:f>
        <x:v>642.4207142857143</x:v>
      </x:c>
      <x:c r="L312" s="12" t="n">
        <x:f>Assumptions!B9</x:f>
        <x:v>7</x:v>
      </x:c>
      <x:c r="M312" s="12" t="n">
        <x:f>IF(ISNUMBER(K312),K312/L312,"Missing input")</x:f>
        <x:v>91.77438775510204</x:v>
      </x:c>
      <x:c r="N312" s="17" t="n">
        <x:f>Assumptions!B6</x:f>
        <x:v>6000</x:v>
      </x:c>
      <x:c r="O312" s="17" t="n">
        <x:f>Assumptions!B7</x:f>
        <x:v>1200</x:v>
      </x:c>
      <x:c r="P312" s="17" t="n">
        <x:f>Assumptions!B8</x:f>
        <x:v>24</x:v>
      </x:c>
      <x:c r="Q312" s="12" t="n">
        <x:f>IF(COUNT(Assumptions!B6:B8)&lt;3,"Missing price input",IF(ISNUMBER(M312),M312*N312+K312*O312+I312*P312,"Missing input"))</x:f>
        <x:v>2400817.983673469</x:v>
      </x:c>
      <x:c r="R312" s="15" t="n">
        <x:f>0</x:f>
        <x:v>0</x:v>
      </x:c>
      <x:c r="S312" s="15" t="n">
        <x:f>0</x:f>
        <x:v>0</x:v>
      </x:c>
      <x:c r="T312" s="15" t="n">
        <x:f>0</x:f>
        <x:v>0</x:v>
      </x:c>
      <x:c r="U312" s="15" t="n">
        <x:f>Assumptions!B10</x:f>
        <x:v>0.5</x:v>
      </x:c>
      <x:c r="V312" s="16" t="n">
        <x:f>IF(ISNUMBER(Q312),Q312*R312*S312*T312*U312,"Missing input")</x:f>
        <x:v>0</x:v>
      </x:c>
      <x:c r="W312" s="2"/>
      <x:c r="X312" s="2"/>
    </x:row>
    <x:row r="313" ht="23" customHeight="1">
      <x:c r="A313" s="2" t="str">
        <x:v>MEX</x:v>
      </x:c>
      <x:c r="B313" s="2" t="str">
        <x:v>Mexico</x:v>
      </x:c>
      <x:c r="C313" s="2" t="str">
        <x:v>LATAM and Caribbean</x:v>
      </x:c>
      <x:c r="D313" s="2" t="str">
        <x:v>Base</x:v>
      </x:c>
      <x:c r="E313" s="17" t="n">
        <x:f>'Country Inputs'!F154</x:f>
        <x:v>899389</x:v>
      </x:c>
      <x:c r="F313" s="18" t="n">
        <x:f>'Country Inputs'!M154</x:f>
        <x:v>1</x:v>
      </x:c>
      <x:c r="G313" s="18" t="n">
        <x:f>'Country Inputs'!P154</x:f>
        <x:v>0.65</x:v>
      </x:c>
      <x:c r="H313" s="18" t="n">
        <x:f>'Country Inputs'!S154</x:f>
        <x:v>0.2</x:v>
      </x:c>
      <x:c r="I313" s="12" t="n">
        <x:f>IF(COUNT('Country Inputs'!F154,'Country Inputs'!M154,'Country Inputs'!P154,'Country Inputs'!S154)&lt;4,"Missing input",E313*F313*G313*H313)</x:f>
        <x:v>116920.57</x:v>
      </x:c>
      <x:c r="J313" s="12" t="n">
        <x:f>'Country Inputs'!U154</x:f>
        <x:v>70</x:v>
      </x:c>
      <x:c r="K313" s="12" t="n">
        <x:f>IF(ISNUMBER(I313),I313/J313,"Missing input")</x:f>
        <x:v>1670.2938571428572</x:v>
      </x:c>
      <x:c r="L313" s="12" t="n">
        <x:f>Assumptions!C9</x:f>
        <x:v>7</x:v>
      </x:c>
      <x:c r="M313" s="12" t="n">
        <x:f>IF(ISNUMBER(K313),K313/L313,"Missing input")</x:f>
        <x:v>238.61340816326532</x:v>
      </x:c>
      <x:c r="N313" s="17" t="n">
        <x:f>Assumptions!C6</x:f>
        <x:v>12000</x:v>
      </x:c>
      <x:c r="O313" s="17" t="n">
        <x:f>Assumptions!C7</x:f>
        <x:v>2400</x:v>
      </x:c>
      <x:c r="P313" s="17" t="n">
        <x:f>Assumptions!C8</x:f>
        <x:v>48</x:v>
      </x:c>
      <x:c r="Q313" s="12" t="n">
        <x:f>IF(COUNT(Assumptions!C6:C8)&lt;3,"Missing price input",IF(ISNUMBER(M313),M313*N313+K313*O313+I313*P313,"Missing input"))</x:f>
        <x:v>12484253.51510204</x:v>
      </x:c>
      <x:c r="R313" s="15" t="n">
        <x:f>0</x:f>
        <x:v>0</x:v>
      </x:c>
      <x:c r="S313" s="15" t="n">
        <x:f>0</x:f>
        <x:v>0</x:v>
      </x:c>
      <x:c r="T313" s="15" t="n">
        <x:f>0</x:f>
        <x:v>0</x:v>
      </x:c>
      <x:c r="U313" s="15" t="n">
        <x:f>Assumptions!C10</x:f>
        <x:v>0.5</x:v>
      </x:c>
      <x:c r="V313" s="16" t="n">
        <x:f>IF(ISNUMBER(Q313),Q313*R313*S313*T313*U313,"Missing input")</x:f>
        <x:v>0</x:v>
      </x:c>
      <x:c r="W313" s="2"/>
      <x:c r="X313" s="2"/>
    </x:row>
    <x:row r="314" ht="23" customHeight="1">
      <x:c r="A314" s="2" t="str">
        <x:v>MEX</x:v>
      </x:c>
      <x:c r="B314" s="2" t="str">
        <x:v>Mexico</x:v>
      </x:c>
      <x:c r="C314" s="2" t="str">
        <x:v>LATAM and Caribbean</x:v>
      </x:c>
      <x:c r="D314" s="2" t="str">
        <x:v>High</x:v>
      </x:c>
      <x:c r="E314" s="17" t="n">
        <x:f>'Country Inputs'!F154</x:f>
        <x:v>899389</x:v>
      </x:c>
      <x:c r="F314" s="18" t="n">
        <x:f>'Country Inputs'!N154</x:f>
        <x:v>1</x:v>
      </x:c>
      <x:c r="G314" s="18" t="n">
        <x:f>'Country Inputs'!Q154</x:f>
        <x:v>0.8</x:v>
      </x:c>
      <x:c r="H314" s="18" t="n">
        <x:f>'Country Inputs'!T154</x:f>
        <x:v>0.32</x:v>
      </x:c>
      <x:c r="I314" s="12" t="n">
        <x:f>IF(COUNT('Country Inputs'!F154,'Country Inputs'!N154,'Country Inputs'!Q154,'Country Inputs'!T154)&lt;4,"Missing input",E314*F314*G314*H314)</x:f>
        <x:v>230243.58400000003</x:v>
      </x:c>
      <x:c r="J314" s="12" t="n">
        <x:f>'Country Inputs'!U154</x:f>
        <x:v>70</x:v>
      </x:c>
      <x:c r="K314" s="12" t="n">
        <x:f>IF(ISNUMBER(I314),I314/J314,"Missing input")</x:f>
        <x:v>3289.1940571428577</x:v>
      </x:c>
      <x:c r="L314" s="12" t="n">
        <x:f>Assumptions!D9</x:f>
        <x:v>7</x:v>
      </x:c>
      <x:c r="M314" s="12" t="n">
        <x:f>IF(ISNUMBER(K314),K314/L314,"Missing input")</x:f>
        <x:v>469.88486530612255</x:v>
      </x:c>
      <x:c r="N314" s="17" t="n">
        <x:f>Assumptions!D6</x:f>
        <x:v>18000</x:v>
      </x:c>
      <x:c r="O314" s="17" t="n">
        <x:f>Assumptions!D7</x:f>
        <x:v>3600</x:v>
      </x:c>
      <x:c r="P314" s="17" t="n">
        <x:f>Assumptions!D8</x:f>
        <x:v>72</x:v>
      </x:c>
      <x:c r="Q314" s="12" t="n">
        <x:f>IF(COUNT(Assumptions!D6:D8)&lt;3,"Missing price input",IF(ISNUMBER(M314),M314*N314+K314*O314+I314*P314,"Missing input"))</x:f>
        <x:v>36876564.229224496</x:v>
      </x:c>
      <x:c r="R314" s="15" t="n">
        <x:f>0</x:f>
        <x:v>0</x:v>
      </x:c>
      <x:c r="S314" s="15" t="n">
        <x:f>0</x:f>
        <x:v>0</x:v>
      </x:c>
      <x:c r="T314" s="15" t="n">
        <x:f>0</x:f>
        <x:v>0</x:v>
      </x:c>
      <x:c r="U314" s="15" t="n">
        <x:f>Assumptions!D10</x:f>
        <x:v>0.5</x:v>
      </x:c>
      <x:c r="V314" s="16" t="n">
        <x:f>IF(ISNUMBER(Q314),Q314*R314*S314*T314*U314,"Missing input")</x:f>
        <x:v>0</x:v>
      </x:c>
      <x:c r="W314" s="2"/>
      <x:c r="X314" s="2"/>
    </x:row>
    <x:row r="315" ht="23" customHeight="1">
      <x:c r="A315" s="2" t="str">
        <x:v>NIC</x:v>
      </x:c>
      <x:c r="B315" s="2" t="str">
        <x:v>Nicaragua</x:v>
      </x:c>
      <x:c r="C315" s="2" t="str">
        <x:v>LATAM and Caribbean</x:v>
      </x:c>
      <x:c r="D315" s="2" t="str">
        <x:v>Low</x:v>
      </x:c>
      <x:c r="E315" s="17" t="n">
        <x:f>'Country Inputs'!F156</x:f>
        <x:v>12785</x:v>
      </x:c>
      <x:c r="F315" s="18" t="n">
        <x:f>'Country Inputs'!L156</x:f>
        <x:v>1</x:v>
      </x:c>
      <x:c r="G315" s="18" t="n">
        <x:f>'Country Inputs'!O156</x:f>
        <x:v>0.5</x:v>
      </x:c>
      <x:c r="H315" s="18" t="n">
        <x:f>'Country Inputs'!R156</x:f>
        <x:v>0.1</x:v>
      </x:c>
      <x:c r="I315" s="12" t="n">
        <x:f>IF(COUNT('Country Inputs'!F156,'Country Inputs'!L156,'Country Inputs'!O156,'Country Inputs'!R156)&lt;4,"Missing input",E315*F315*G315*H315)</x:f>
        <x:v>639.25</x:v>
      </x:c>
      <x:c r="J315" s="12" t="n">
        <x:f>'Country Inputs'!U156</x:f>
        <x:v>70</x:v>
      </x:c>
      <x:c r="K315" s="12" t="n">
        <x:f>IF(ISNUMBER(I315),I315/J315,"Missing input")</x:f>
        <x:v>9.132142857142858</x:v>
      </x:c>
      <x:c r="L315" s="12" t="n">
        <x:f>Assumptions!B9</x:f>
        <x:v>7</x:v>
      </x:c>
      <x:c r="M315" s="12" t="n">
        <x:f>IF(ISNUMBER(K315),K315/L315,"Missing input")</x:f>
        <x:v>1.304591836734694</x:v>
      </x:c>
      <x:c r="N315" s="17" t="n">
        <x:f>Assumptions!B6</x:f>
        <x:v>6000</x:v>
      </x:c>
      <x:c r="O315" s="17" t="n">
        <x:f>Assumptions!B7</x:f>
        <x:v>1200</x:v>
      </x:c>
      <x:c r="P315" s="17" t="n">
        <x:f>Assumptions!B8</x:f>
        <x:v>24</x:v>
      </x:c>
      <x:c r="Q315" s="12" t="n">
        <x:f>IF(COUNT(Assumptions!B6:B8)&lt;3,"Missing price input",IF(ISNUMBER(M315),M315*N315+K315*O315+I315*P315,"Missing input"))</x:f>
        <x:v>34128.12244897959</x:v>
      </x:c>
      <x:c r="R315" s="15" t="n">
        <x:f>0</x:f>
        <x:v>0</x:v>
      </x:c>
      <x:c r="S315" s="15" t="n">
        <x:f>0</x:f>
        <x:v>0</x:v>
      </x:c>
      <x:c r="T315" s="15" t="n">
        <x:f>0</x:f>
        <x:v>0</x:v>
      </x:c>
      <x:c r="U315" s="15" t="n">
        <x:f>Assumptions!B10</x:f>
        <x:v>0.5</x:v>
      </x:c>
      <x:c r="V315" s="16" t="n">
        <x:f>IF(ISNUMBER(Q315),Q315*R315*S315*T315*U315,"Missing input")</x:f>
        <x:v>0</x:v>
      </x:c>
      <x:c r="W315" s="2"/>
      <x:c r="X315" s="2"/>
    </x:row>
    <x:row r="316" ht="23" customHeight="1">
      <x:c r="A316" s="2" t="str">
        <x:v>NIC</x:v>
      </x:c>
      <x:c r="B316" s="2" t="str">
        <x:v>Nicaragua</x:v>
      </x:c>
      <x:c r="C316" s="2" t="str">
        <x:v>LATAM and Caribbean</x:v>
      </x:c>
      <x:c r="D316" s="2" t="str">
        <x:v>Base</x:v>
      </x:c>
      <x:c r="E316" s="17" t="n">
        <x:f>'Country Inputs'!F156</x:f>
        <x:v>12785</x:v>
      </x:c>
      <x:c r="F316" s="18" t="n">
        <x:f>'Country Inputs'!M156</x:f>
        <x:v>1</x:v>
      </x:c>
      <x:c r="G316" s="18" t="n">
        <x:f>'Country Inputs'!P156</x:f>
        <x:v>0.65</x:v>
      </x:c>
      <x:c r="H316" s="18" t="n">
        <x:f>'Country Inputs'!S156</x:f>
        <x:v>0.2</x:v>
      </x:c>
      <x:c r="I316" s="12" t="n">
        <x:f>IF(COUNT('Country Inputs'!F156,'Country Inputs'!M156,'Country Inputs'!P156,'Country Inputs'!S156)&lt;4,"Missing input",E316*F316*G316*H316)</x:f>
        <x:v>1662.0500000000002</x:v>
      </x:c>
      <x:c r="J316" s="12" t="n">
        <x:f>'Country Inputs'!U156</x:f>
        <x:v>70</x:v>
      </x:c>
      <x:c r="K316" s="12" t="n">
        <x:f>IF(ISNUMBER(I316),I316/J316,"Missing input")</x:f>
        <x:v>23.743571428571432</x:v>
      </x:c>
      <x:c r="L316" s="12" t="n">
        <x:f>Assumptions!C9</x:f>
        <x:v>7</x:v>
      </x:c>
      <x:c r="M316" s="12" t="n">
        <x:f>IF(ISNUMBER(K316),K316/L316,"Missing input")</x:f>
        <x:v>3.3919387755102046</x:v>
      </x:c>
      <x:c r="N316" s="17" t="n">
        <x:f>Assumptions!C6</x:f>
        <x:v>12000</x:v>
      </x:c>
      <x:c r="O316" s="17" t="n">
        <x:f>Assumptions!C7</x:f>
        <x:v>2400</x:v>
      </x:c>
      <x:c r="P316" s="17" t="n">
        <x:f>Assumptions!C8</x:f>
        <x:v>48</x:v>
      </x:c>
      <x:c r="Q316" s="12" t="n">
        <x:f>IF(COUNT(Assumptions!C6:C8)&lt;3,"Missing price input",IF(ISNUMBER(M316),M316*N316+K316*O316+I316*P316,"Missing input"))</x:f>
        <x:v>177466.2367346939</x:v>
      </x:c>
      <x:c r="R316" s="15" t="n">
        <x:f>0</x:f>
        <x:v>0</x:v>
      </x:c>
      <x:c r="S316" s="15" t="n">
        <x:f>0</x:f>
        <x:v>0</x:v>
      </x:c>
      <x:c r="T316" s="15" t="n">
        <x:f>0</x:f>
        <x:v>0</x:v>
      </x:c>
      <x:c r="U316" s="15" t="n">
        <x:f>Assumptions!C10</x:f>
        <x:v>0.5</x:v>
      </x:c>
      <x:c r="V316" s="16" t="n">
        <x:f>IF(ISNUMBER(Q316),Q316*R316*S316*T316*U316,"Missing input")</x:f>
        <x:v>0</x:v>
      </x:c>
      <x:c r="W316" s="2"/>
      <x:c r="X316" s="2"/>
    </x:row>
    <x:row r="317" ht="23" customHeight="1">
      <x:c r="A317" s="2" t="str">
        <x:v>NIC</x:v>
      </x:c>
      <x:c r="B317" s="2" t="str">
        <x:v>Nicaragua</x:v>
      </x:c>
      <x:c r="C317" s="2" t="str">
        <x:v>LATAM and Caribbean</x:v>
      </x:c>
      <x:c r="D317" s="2" t="str">
        <x:v>High</x:v>
      </x:c>
      <x:c r="E317" s="17" t="n">
        <x:f>'Country Inputs'!F156</x:f>
        <x:v>12785</x:v>
      </x:c>
      <x:c r="F317" s="18" t="n">
        <x:f>'Country Inputs'!N156</x:f>
        <x:v>1</x:v>
      </x:c>
      <x:c r="G317" s="18" t="n">
        <x:f>'Country Inputs'!Q156</x:f>
        <x:v>0.8</x:v>
      </x:c>
      <x:c r="H317" s="18" t="n">
        <x:f>'Country Inputs'!T156</x:f>
        <x:v>0.32</x:v>
      </x:c>
      <x:c r="I317" s="12" t="n">
        <x:f>IF(COUNT('Country Inputs'!F156,'Country Inputs'!N156,'Country Inputs'!Q156,'Country Inputs'!T156)&lt;4,"Missing input",E317*F317*G317*H317)</x:f>
        <x:v>3272.96</x:v>
      </x:c>
      <x:c r="J317" s="12" t="n">
        <x:f>'Country Inputs'!U156</x:f>
        <x:v>70</x:v>
      </x:c>
      <x:c r="K317" s="12" t="n">
        <x:f>IF(ISNUMBER(I317),I317/J317,"Missing input")</x:f>
        <x:v>46.75657142857143</x:v>
      </x:c>
      <x:c r="L317" s="12" t="n">
        <x:f>Assumptions!D9</x:f>
        <x:v>7</x:v>
      </x:c>
      <x:c r="M317" s="12" t="n">
        <x:f>IF(ISNUMBER(K317),K317/L317,"Missing input")</x:f>
        <x:v>6.679510204081632</x:v>
      </x:c>
      <x:c r="N317" s="17" t="n">
        <x:f>Assumptions!D6</x:f>
        <x:v>18000</x:v>
      </x:c>
      <x:c r="O317" s="17" t="n">
        <x:f>Assumptions!D7</x:f>
        <x:v>3600</x:v>
      </x:c>
      <x:c r="P317" s="17" t="n">
        <x:f>Assumptions!D8</x:f>
        <x:v>72</x:v>
      </x:c>
      <x:c r="Q317" s="12" t="n">
        <x:f>IF(COUNT(Assumptions!D6:D8)&lt;3,"Missing price input",IF(ISNUMBER(M317),M317*N317+K317*O317+I317*P317,"Missing input"))</x:f>
        <x:v>524207.96081632655</x:v>
      </x:c>
      <x:c r="R317" s="15" t="n">
        <x:f>0</x:f>
        <x:v>0</x:v>
      </x:c>
      <x:c r="S317" s="15" t="n">
        <x:f>0</x:f>
        <x:v>0</x:v>
      </x:c>
      <x:c r="T317" s="15" t="n">
        <x:f>0</x:f>
        <x:v>0</x:v>
      </x:c>
      <x:c r="U317" s="15" t="n">
        <x:f>Assumptions!D10</x:f>
        <x:v>0.5</x:v>
      </x:c>
      <x:c r="V317" s="16" t="n">
        <x:f>IF(ISNUMBER(Q317),Q317*R317*S317*T317*U317,"Missing input")</x:f>
        <x:v>0</x:v>
      </x:c>
      <x:c r="W317" s="2"/>
      <x:c r="X317" s="2"/>
    </x:row>
    <x:row r="318" ht="23" customHeight="1">
      <x:c r="A318" s="2" t="str">
        <x:v>PAN</x:v>
      </x:c>
      <x:c r="B318" s="2" t="str">
        <x:v>Panama</x:v>
      </x:c>
      <x:c r="C318" s="2" t="str">
        <x:v>LATAM and Caribbean</x:v>
      </x:c>
      <x:c r="D318" s="2" t="str">
        <x:v>Low</x:v>
      </x:c>
      <x:c r="E318" s="17" t="n">
        <x:f>'Country Inputs'!F157</x:f>
        <x:v>32530</x:v>
      </x:c>
      <x:c r="F318" s="18" t="n">
        <x:f>'Country Inputs'!L157</x:f>
        <x:v>1</x:v>
      </x:c>
      <x:c r="G318" s="18" t="n">
        <x:f>'Country Inputs'!O157</x:f>
        <x:v>0.5</x:v>
      </x:c>
      <x:c r="H318" s="18" t="n">
        <x:f>'Country Inputs'!R157</x:f>
        <x:v>0.1</x:v>
      </x:c>
      <x:c r="I318" s="12" t="n">
        <x:f>IF(COUNT('Country Inputs'!F157,'Country Inputs'!L157,'Country Inputs'!O157,'Country Inputs'!R157)&lt;4,"Missing input",E318*F318*G318*H318)</x:f>
        <x:v>1626.5</x:v>
      </x:c>
      <x:c r="J318" s="12" t="n">
        <x:f>'Country Inputs'!U157</x:f>
        <x:v>70</x:v>
      </x:c>
      <x:c r="K318" s="12" t="n">
        <x:f>IF(ISNUMBER(I318),I318/J318,"Missing input")</x:f>
        <x:v>23.235714285714284</x:v>
      </x:c>
      <x:c r="L318" s="12" t="n">
        <x:f>Assumptions!B9</x:f>
        <x:v>7</x:v>
      </x:c>
      <x:c r="M318" s="12" t="n">
        <x:f>IF(ISNUMBER(K318),K318/L318,"Missing input")</x:f>
        <x:v>3.3193877551020408</x:v>
      </x:c>
      <x:c r="N318" s="17" t="n">
        <x:f>Assumptions!B6</x:f>
        <x:v>6000</x:v>
      </x:c>
      <x:c r="O318" s="17" t="n">
        <x:f>Assumptions!B7</x:f>
        <x:v>1200</x:v>
      </x:c>
      <x:c r="P318" s="17" t="n">
        <x:f>Assumptions!B8</x:f>
        <x:v>24</x:v>
      </x:c>
      <x:c r="Q318" s="12" t="n">
        <x:f>IF(COUNT(Assumptions!B6:B8)&lt;3,"Missing price input",IF(ISNUMBER(M318),M318*N318+K318*O318+I318*P318,"Missing input"))</x:f>
        <x:v>86835.18367346938</x:v>
      </x:c>
      <x:c r="R318" s="15" t="n">
        <x:f>0</x:f>
        <x:v>0</x:v>
      </x:c>
      <x:c r="S318" s="15" t="n">
        <x:f>0</x:f>
        <x:v>0</x:v>
      </x:c>
      <x:c r="T318" s="15" t="n">
        <x:f>0</x:f>
        <x:v>0</x:v>
      </x:c>
      <x:c r="U318" s="15" t="n">
        <x:f>Assumptions!B10</x:f>
        <x:v>0.5</x:v>
      </x:c>
      <x:c r="V318" s="16" t="n">
        <x:f>IF(ISNUMBER(Q318),Q318*R318*S318*T318*U318,"Missing input")</x:f>
        <x:v>0</x:v>
      </x:c>
      <x:c r="W318" s="2"/>
      <x:c r="X318" s="2"/>
    </x:row>
    <x:row r="319" ht="23" customHeight="1">
      <x:c r="A319" s="2" t="str">
        <x:v>PAN</x:v>
      </x:c>
      <x:c r="B319" s="2" t="str">
        <x:v>Panama</x:v>
      </x:c>
      <x:c r="C319" s="2" t="str">
        <x:v>LATAM and Caribbean</x:v>
      </x:c>
      <x:c r="D319" s="2" t="str">
        <x:v>Base</x:v>
      </x:c>
      <x:c r="E319" s="17" t="n">
        <x:f>'Country Inputs'!F157</x:f>
        <x:v>32530</x:v>
      </x:c>
      <x:c r="F319" s="18" t="n">
        <x:f>'Country Inputs'!M157</x:f>
        <x:v>1</x:v>
      </x:c>
      <x:c r="G319" s="18" t="n">
        <x:f>'Country Inputs'!P157</x:f>
        <x:v>0.65</x:v>
      </x:c>
      <x:c r="H319" s="18" t="n">
        <x:f>'Country Inputs'!S157</x:f>
        <x:v>0.2</x:v>
      </x:c>
      <x:c r="I319" s="12" t="n">
        <x:f>IF(COUNT('Country Inputs'!F157,'Country Inputs'!M157,'Country Inputs'!P157,'Country Inputs'!S157)&lt;4,"Missing input",E319*F319*G319*H319)</x:f>
        <x:v>4228.900000000001</x:v>
      </x:c>
      <x:c r="J319" s="12" t="n">
        <x:f>'Country Inputs'!U157</x:f>
        <x:v>70</x:v>
      </x:c>
      <x:c r="K319" s="12" t="n">
        <x:f>IF(ISNUMBER(I319),I319/J319,"Missing input")</x:f>
        <x:v>60.41285714285715</x:v>
      </x:c>
      <x:c r="L319" s="12" t="n">
        <x:f>Assumptions!C9</x:f>
        <x:v>7</x:v>
      </x:c>
      <x:c r="M319" s="12" t="n">
        <x:f>IF(ISNUMBER(K319),K319/L319,"Missing input")</x:f>
        <x:v>8.630408163265306</x:v>
      </x:c>
      <x:c r="N319" s="17" t="n">
        <x:f>Assumptions!C6</x:f>
        <x:v>12000</x:v>
      </x:c>
      <x:c r="O319" s="17" t="n">
        <x:f>Assumptions!C7</x:f>
        <x:v>2400</x:v>
      </x:c>
      <x:c r="P319" s="17" t="n">
        <x:f>Assumptions!C8</x:f>
        <x:v>48</x:v>
      </x:c>
      <x:c r="Q319" s="12" t="n">
        <x:f>IF(COUNT(Assumptions!C6:C8)&lt;3,"Missing price input",IF(ISNUMBER(M319),M319*N319+K319*O319+I319*P319,"Missing input"))</x:f>
        <x:v>451542.95510204084</x:v>
      </x:c>
      <x:c r="R319" s="15" t="n">
        <x:f>0</x:f>
        <x:v>0</x:v>
      </x:c>
      <x:c r="S319" s="15" t="n">
        <x:f>0</x:f>
        <x:v>0</x:v>
      </x:c>
      <x:c r="T319" s="15" t="n">
        <x:f>0</x:f>
        <x:v>0</x:v>
      </x:c>
      <x:c r="U319" s="15" t="n">
        <x:f>Assumptions!C10</x:f>
        <x:v>0.5</x:v>
      </x:c>
      <x:c r="V319" s="16" t="n">
        <x:f>IF(ISNUMBER(Q319),Q319*R319*S319*T319*U319,"Missing input")</x:f>
        <x:v>0</x:v>
      </x:c>
      <x:c r="W319" s="2"/>
      <x:c r="X319" s="2"/>
    </x:row>
    <x:row r="320" ht="23" customHeight="1">
      <x:c r="A320" s="2" t="str">
        <x:v>PAN</x:v>
      </x:c>
      <x:c r="B320" s="2" t="str">
        <x:v>Panama</x:v>
      </x:c>
      <x:c r="C320" s="2" t="str">
        <x:v>LATAM and Caribbean</x:v>
      </x:c>
      <x:c r="D320" s="2" t="str">
        <x:v>High</x:v>
      </x:c>
      <x:c r="E320" s="17" t="n">
        <x:f>'Country Inputs'!F157</x:f>
        <x:v>32530</x:v>
      </x:c>
      <x:c r="F320" s="18" t="n">
        <x:f>'Country Inputs'!N157</x:f>
        <x:v>1</x:v>
      </x:c>
      <x:c r="G320" s="18" t="n">
        <x:f>'Country Inputs'!Q157</x:f>
        <x:v>0.8</x:v>
      </x:c>
      <x:c r="H320" s="18" t="n">
        <x:f>'Country Inputs'!T157</x:f>
        <x:v>0.32</x:v>
      </x:c>
      <x:c r="I320" s="12" t="n">
        <x:f>IF(COUNT('Country Inputs'!F157,'Country Inputs'!N157,'Country Inputs'!Q157,'Country Inputs'!T157)&lt;4,"Missing input",E320*F320*G320*H320)</x:f>
        <x:v>8327.68</x:v>
      </x:c>
      <x:c r="J320" s="12" t="n">
        <x:f>'Country Inputs'!U157</x:f>
        <x:v>70</x:v>
      </x:c>
      <x:c r="K320" s="12" t="n">
        <x:f>IF(ISNUMBER(I320),I320/J320,"Missing input")</x:f>
        <x:v>118.96685714285715</x:v>
      </x:c>
      <x:c r="L320" s="12" t="n">
        <x:f>Assumptions!D9</x:f>
        <x:v>7</x:v>
      </x:c>
      <x:c r="M320" s="12" t="n">
        <x:f>IF(ISNUMBER(K320),K320/L320,"Missing input")</x:f>
        <x:v>16.99526530612245</x:v>
      </x:c>
      <x:c r="N320" s="17" t="n">
        <x:f>Assumptions!D6</x:f>
        <x:v>18000</x:v>
      </x:c>
      <x:c r="O320" s="17" t="n">
        <x:f>Assumptions!D7</x:f>
        <x:v>3600</x:v>
      </x:c>
      <x:c r="P320" s="17" t="n">
        <x:f>Assumptions!D8</x:f>
        <x:v>72</x:v>
      </x:c>
      <x:c r="Q320" s="12" t="n">
        <x:f>IF(COUNT(Assumptions!D6:D8)&lt;3,"Missing price input",IF(ISNUMBER(M320),M320*N320+K320*O320+I320*P320,"Missing input"))</x:f>
        <x:v>1333788.4212244898</x:v>
      </x:c>
      <x:c r="R320" s="15" t="n">
        <x:f>0</x:f>
        <x:v>0</x:v>
      </x:c>
      <x:c r="S320" s="15" t="n">
        <x:f>0</x:f>
        <x:v>0</x:v>
      </x:c>
      <x:c r="T320" s="15" t="n">
        <x:f>0</x:f>
        <x:v>0</x:v>
      </x:c>
      <x:c r="U320" s="15" t="n">
        <x:f>Assumptions!D10</x:f>
        <x:v>0.5</x:v>
      </x:c>
      <x:c r="V320" s="16" t="n">
        <x:f>IF(ISNUMBER(Q320),Q320*R320*S320*T320*U320,"Missing input")</x:f>
        <x:v>0</x:v>
      </x:c>
      <x:c r="W320" s="2"/>
      <x:c r="X320" s="2"/>
    </x:row>
    <x:row r="321" ht="23" customHeight="1">
      <x:c r="A321" s="2" t="str">
        <x:v>PRY</x:v>
      </x:c>
      <x:c r="B321" s="2" t="str">
        <x:v>Paraguay</x:v>
      </x:c>
      <x:c r="C321" s="2" t="str">
        <x:v>LATAM and Caribbean</x:v>
      </x:c>
      <x:c r="D321" s="2" t="str">
        <x:v>Low</x:v>
      </x:c>
      <x:c r="E321" s="17" t="n">
        <x:f>'Country Inputs'!F158</x:f>
        <x:v>14113</x:v>
      </x:c>
      <x:c r="F321" s="18" t="n">
        <x:f>'Country Inputs'!L158</x:f>
        <x:v>1</x:v>
      </x:c>
      <x:c r="G321" s="18" t="n">
        <x:f>'Country Inputs'!O158</x:f>
        <x:v>0.5</x:v>
      </x:c>
      <x:c r="H321" s="18" t="n">
        <x:f>'Country Inputs'!R158</x:f>
        <x:v>0.1</x:v>
      </x:c>
      <x:c r="I321" s="12" t="n">
        <x:f>IF(COUNT('Country Inputs'!F158,'Country Inputs'!L158,'Country Inputs'!O158,'Country Inputs'!R158)&lt;4,"Missing input",E321*F321*G321*H321)</x:f>
        <x:v>705.6500000000001</x:v>
      </x:c>
      <x:c r="J321" s="12" t="n">
        <x:f>'Country Inputs'!U158</x:f>
        <x:v>70</x:v>
      </x:c>
      <x:c r="K321" s="12" t="n">
        <x:f>IF(ISNUMBER(I321),I321/J321,"Missing input")</x:f>
        <x:v>10.080714285714286</x:v>
      </x:c>
      <x:c r="L321" s="12" t="n">
        <x:f>Assumptions!B9</x:f>
        <x:v>7</x:v>
      </x:c>
      <x:c r="M321" s="12" t="n">
        <x:f>IF(ISNUMBER(K321),K321/L321,"Missing input")</x:f>
        <x:v>1.4401020408163265</x:v>
      </x:c>
      <x:c r="N321" s="17" t="n">
        <x:f>Assumptions!B6</x:f>
        <x:v>6000</x:v>
      </x:c>
      <x:c r="O321" s="17" t="n">
        <x:f>Assumptions!B7</x:f>
        <x:v>1200</x:v>
      </x:c>
      <x:c r="P321" s="17" t="n">
        <x:f>Assumptions!B8</x:f>
        <x:v>24</x:v>
      </x:c>
      <x:c r="Q321" s="12" t="n">
        <x:f>IF(COUNT(Assumptions!B6:B8)&lt;3,"Missing price input",IF(ISNUMBER(M321),M321*N321+K321*O321+I321*P321,"Missing input"))</x:f>
        <x:v>37673.06938775511</x:v>
      </x:c>
      <x:c r="R321" s="15" t="n">
        <x:f>0</x:f>
        <x:v>0</x:v>
      </x:c>
      <x:c r="S321" s="15" t="n">
        <x:f>0</x:f>
        <x:v>0</x:v>
      </x:c>
      <x:c r="T321" s="15" t="n">
        <x:f>0</x:f>
        <x:v>0</x:v>
      </x:c>
      <x:c r="U321" s="15" t="n">
        <x:f>Assumptions!B10</x:f>
        <x:v>0.5</x:v>
      </x:c>
      <x:c r="V321" s="16" t="n">
        <x:f>IF(ISNUMBER(Q321),Q321*R321*S321*T321*U321,"Missing input")</x:f>
        <x:v>0</x:v>
      </x:c>
      <x:c r="W321" s="2"/>
      <x:c r="X321" s="2"/>
    </x:row>
    <x:row r="322" ht="23" customHeight="1">
      <x:c r="A322" s="2" t="str">
        <x:v>PRY</x:v>
      </x:c>
      <x:c r="B322" s="2" t="str">
        <x:v>Paraguay</x:v>
      </x:c>
      <x:c r="C322" s="2" t="str">
        <x:v>LATAM and Caribbean</x:v>
      </x:c>
      <x:c r="D322" s="2" t="str">
        <x:v>Base</x:v>
      </x:c>
      <x:c r="E322" s="17" t="n">
        <x:f>'Country Inputs'!F158</x:f>
        <x:v>14113</x:v>
      </x:c>
      <x:c r="F322" s="18" t="n">
        <x:f>'Country Inputs'!M158</x:f>
        <x:v>1</x:v>
      </x:c>
      <x:c r="G322" s="18" t="n">
        <x:f>'Country Inputs'!P158</x:f>
        <x:v>0.65</x:v>
      </x:c>
      <x:c r="H322" s="18" t="n">
        <x:f>'Country Inputs'!S158</x:f>
        <x:v>0.2</x:v>
      </x:c>
      <x:c r="I322" s="12" t="n">
        <x:f>IF(COUNT('Country Inputs'!F158,'Country Inputs'!M158,'Country Inputs'!P158,'Country Inputs'!S158)&lt;4,"Missing input",E322*F322*G322*H322)</x:f>
        <x:v>1834.6900000000003</x:v>
      </x:c>
      <x:c r="J322" s="12" t="n">
        <x:f>'Country Inputs'!U158</x:f>
        <x:v>70</x:v>
      </x:c>
      <x:c r="K322" s="12" t="n">
        <x:f>IF(ISNUMBER(I322),I322/J322,"Missing input")</x:f>
        <x:v>26.209857142857146</x:v>
      </x:c>
      <x:c r="L322" s="12" t="n">
        <x:f>Assumptions!C9</x:f>
        <x:v>7</x:v>
      </x:c>
      <x:c r="M322" s="12" t="n">
        <x:f>IF(ISNUMBER(K322),K322/L322,"Missing input")</x:f>
        <x:v>3.7442653061224496</x:v>
      </x:c>
      <x:c r="N322" s="17" t="n">
        <x:f>Assumptions!C6</x:f>
        <x:v>12000</x:v>
      </x:c>
      <x:c r="O322" s="17" t="n">
        <x:f>Assumptions!C7</x:f>
        <x:v>2400</x:v>
      </x:c>
      <x:c r="P322" s="17" t="n">
        <x:f>Assumptions!C8</x:f>
        <x:v>48</x:v>
      </x:c>
      <x:c r="Q322" s="12" t="n">
        <x:f>IF(COUNT(Assumptions!C6:C8)&lt;3,"Missing price input",IF(ISNUMBER(M322),M322*N322+K322*O322+I322*P322,"Missing input"))</x:f>
        <x:v>195899.96081632655</x:v>
      </x:c>
      <x:c r="R322" s="15" t="n">
        <x:f>0</x:f>
        <x:v>0</x:v>
      </x:c>
      <x:c r="S322" s="15" t="n">
        <x:f>0</x:f>
        <x:v>0</x:v>
      </x:c>
      <x:c r="T322" s="15" t="n">
        <x:f>0</x:f>
        <x:v>0</x:v>
      </x:c>
      <x:c r="U322" s="15" t="n">
        <x:f>Assumptions!C10</x:f>
        <x:v>0.5</x:v>
      </x:c>
      <x:c r="V322" s="16" t="n">
        <x:f>IF(ISNUMBER(Q322),Q322*R322*S322*T322*U322,"Missing input")</x:f>
        <x:v>0</x:v>
      </x:c>
      <x:c r="W322" s="2"/>
      <x:c r="X322" s="2"/>
    </x:row>
    <x:row r="323" ht="23" customHeight="1">
      <x:c r="A323" s="2" t="str">
        <x:v>PRY</x:v>
      </x:c>
      <x:c r="B323" s="2" t="str">
        <x:v>Paraguay</x:v>
      </x:c>
      <x:c r="C323" s="2" t="str">
        <x:v>LATAM and Caribbean</x:v>
      </x:c>
      <x:c r="D323" s="2" t="str">
        <x:v>High</x:v>
      </x:c>
      <x:c r="E323" s="17" t="n">
        <x:f>'Country Inputs'!F158</x:f>
        <x:v>14113</x:v>
      </x:c>
      <x:c r="F323" s="18" t="n">
        <x:f>'Country Inputs'!N158</x:f>
        <x:v>1</x:v>
      </x:c>
      <x:c r="G323" s="18" t="n">
        <x:f>'Country Inputs'!Q158</x:f>
        <x:v>0.8</x:v>
      </x:c>
      <x:c r="H323" s="18" t="n">
        <x:f>'Country Inputs'!T158</x:f>
        <x:v>0.32</x:v>
      </x:c>
      <x:c r="I323" s="12" t="n">
        <x:f>IF(COUNT('Country Inputs'!F158,'Country Inputs'!N158,'Country Inputs'!Q158,'Country Inputs'!T158)&lt;4,"Missing input",E323*F323*G323*H323)</x:f>
        <x:v>3612.9280000000003</x:v>
      </x:c>
      <x:c r="J323" s="12" t="n">
        <x:f>'Country Inputs'!U158</x:f>
        <x:v>70</x:v>
      </x:c>
      <x:c r="K323" s="12" t="n">
        <x:f>IF(ISNUMBER(I323),I323/J323,"Missing input")</x:f>
        <x:v>51.61325714285715</x:v>
      </x:c>
      <x:c r="L323" s="12" t="n">
        <x:f>Assumptions!D9</x:f>
        <x:v>7</x:v>
      </x:c>
      <x:c r="M323" s="12" t="n">
        <x:f>IF(ISNUMBER(K323),K323/L323,"Missing input")</x:f>
        <x:v>7.373322448979593</x:v>
      </x:c>
      <x:c r="N323" s="17" t="n">
        <x:f>Assumptions!D6</x:f>
        <x:v>18000</x:v>
      </x:c>
      <x:c r="O323" s="17" t="n">
        <x:f>Assumptions!D7</x:f>
        <x:v>3600</x:v>
      </x:c>
      <x:c r="P323" s="17" t="n">
        <x:f>Assumptions!D8</x:f>
        <x:v>72</x:v>
      </x:c>
      <x:c r="Q323" s="12" t="n">
        <x:f>IF(COUNT(Assumptions!D6:D8)&lt;3,"Missing price input",IF(ISNUMBER(M323),M323*N323+K323*O323+I323*P323,"Missing input"))</x:f>
        <x:v>578658.3457959184</x:v>
      </x:c>
      <x:c r="R323" s="15" t="n">
        <x:f>0</x:f>
        <x:v>0</x:v>
      </x:c>
      <x:c r="S323" s="15" t="n">
        <x:f>0</x:f>
        <x:v>0</x:v>
      </x:c>
      <x:c r="T323" s="15" t="n">
        <x:f>0</x:f>
        <x:v>0</x:v>
      </x:c>
      <x:c r="U323" s="15" t="n">
        <x:f>Assumptions!D10</x:f>
        <x:v>0.5</x:v>
      </x:c>
      <x:c r="V323" s="16" t="n">
        <x:f>IF(ISNUMBER(Q323),Q323*R323*S323*T323*U323,"Missing input")</x:f>
        <x:v>0</x:v>
      </x:c>
      <x:c r="W323" s="2"/>
      <x:c r="X323" s="2"/>
    </x:row>
    <x:row r="324" ht="23" customHeight="1">
      <x:c r="A324" s="2" t="str">
        <x:v>PER</x:v>
      </x:c>
      <x:c r="B324" s="2" t="str">
        <x:v>Peru</x:v>
      </x:c>
      <x:c r="C324" s="2" t="str">
        <x:v>LATAM and Caribbean</x:v>
      </x:c>
      <x:c r="D324" s="2" t="str">
        <x:v>Low</x:v>
      </x:c>
      <x:c r="E324" s="17" t="n">
        <x:f>'Country Inputs'!F159</x:f>
        <x:v>329340</x:v>
      </x:c>
      <x:c r="F324" s="18" t="n">
        <x:f>'Country Inputs'!L159</x:f>
        <x:v>0.6</x:v>
      </x:c>
      <x:c r="G324" s="18" t="n">
        <x:f>'Country Inputs'!O159</x:f>
        <x:v>0.5</x:v>
      </x:c>
      <x:c r="H324" s="18" t="n">
        <x:f>'Country Inputs'!R159</x:f>
        <x:v>0.1</x:v>
      </x:c>
      <x:c r="I324" s="12" t="n">
        <x:f>IF(COUNT('Country Inputs'!F159,'Country Inputs'!L159,'Country Inputs'!O159,'Country Inputs'!R159)&lt;4,"Missing input",E324*F324*G324*H324)</x:f>
        <x:v>9880.2</x:v>
      </x:c>
      <x:c r="J324" s="12" t="n">
        <x:f>'Country Inputs'!U159</x:f>
        <x:v>70</x:v>
      </x:c>
      <x:c r="K324" s="12" t="n">
        <x:f>IF(ISNUMBER(I324),I324/J324,"Missing input")</x:f>
        <x:v>141.1457142857143</x:v>
      </x:c>
      <x:c r="L324" s="12" t="n">
        <x:f>Assumptions!B9</x:f>
        <x:v>7</x:v>
      </x:c>
      <x:c r="M324" s="12" t="n">
        <x:f>IF(ISNUMBER(K324),K324/L324,"Missing input")</x:f>
        <x:v>20.163673469387756</x:v>
      </x:c>
      <x:c r="N324" s="17" t="n">
        <x:f>Assumptions!B6</x:f>
        <x:v>6000</x:v>
      </x:c>
      <x:c r="O324" s="17" t="n">
        <x:f>Assumptions!B7</x:f>
        <x:v>1200</x:v>
      </x:c>
      <x:c r="P324" s="17" t="n">
        <x:f>Assumptions!B8</x:f>
        <x:v>24</x:v>
      </x:c>
      <x:c r="Q324" s="12" t="n">
        <x:f>IF(COUNT(Assumptions!B6:B8)&lt;3,"Missing price input",IF(ISNUMBER(M324),M324*N324+K324*O324+I324*P324,"Missing input"))</x:f>
        <x:v>527481.6979591837</x:v>
      </x:c>
      <x:c r="R324" s="15" t="n">
        <x:f>0</x:f>
        <x:v>0</x:v>
      </x:c>
      <x:c r="S324" s="15" t="n">
        <x:f>0</x:f>
        <x:v>0</x:v>
      </x:c>
      <x:c r="T324" s="15" t="n">
        <x:f>0</x:f>
        <x:v>0</x:v>
      </x:c>
      <x:c r="U324" s="15" t="n">
        <x:f>Assumptions!B10</x:f>
        <x:v>0.5</x:v>
      </x:c>
      <x:c r="V324" s="16" t="n">
        <x:f>IF(ISNUMBER(Q324),Q324*R324*S324*T324*U324,"Missing input")</x:f>
        <x:v>0</x:v>
      </x:c>
      <x:c r="W324" s="2"/>
      <x:c r="X324" s="2"/>
    </x:row>
    <x:row r="325" ht="23" customHeight="1">
      <x:c r="A325" s="2" t="str">
        <x:v>PER</x:v>
      </x:c>
      <x:c r="B325" s="2" t="str">
        <x:v>Peru</x:v>
      </x:c>
      <x:c r="C325" s="2" t="str">
        <x:v>LATAM and Caribbean</x:v>
      </x:c>
      <x:c r="D325" s="2" t="str">
        <x:v>Base</x:v>
      </x:c>
      <x:c r="E325" s="17" t="n">
        <x:f>'Country Inputs'!F159</x:f>
        <x:v>329340</x:v>
      </x:c>
      <x:c r="F325" s="18" t="n">
        <x:f>'Country Inputs'!M159</x:f>
        <x:v>0.75</x:v>
      </x:c>
      <x:c r="G325" s="18" t="n">
        <x:f>'Country Inputs'!P159</x:f>
        <x:v>0.65</x:v>
      </x:c>
      <x:c r="H325" s="18" t="n">
        <x:f>'Country Inputs'!S159</x:f>
        <x:v>0.2</x:v>
      </x:c>
      <x:c r="I325" s="12" t="n">
        <x:f>IF(COUNT('Country Inputs'!F159,'Country Inputs'!M159,'Country Inputs'!P159,'Country Inputs'!S159)&lt;4,"Missing input",E325*F325*G325*H325)</x:f>
        <x:v>32110.65</x:v>
      </x:c>
      <x:c r="J325" s="12" t="n">
        <x:f>'Country Inputs'!U159</x:f>
        <x:v>70</x:v>
      </x:c>
      <x:c r="K325" s="12" t="n">
        <x:f>IF(ISNUMBER(I325),I325/J325,"Missing input")</x:f>
        <x:v>458.72357142857146</x:v>
      </x:c>
      <x:c r="L325" s="12" t="n">
        <x:f>Assumptions!C9</x:f>
        <x:v>7</x:v>
      </x:c>
      <x:c r="M325" s="12" t="n">
        <x:f>IF(ISNUMBER(K325),K325/L325,"Missing input")</x:f>
        <x:v>65.53193877551021</x:v>
      </x:c>
      <x:c r="N325" s="17" t="n">
        <x:f>Assumptions!C6</x:f>
        <x:v>12000</x:v>
      </x:c>
      <x:c r="O325" s="17" t="n">
        <x:f>Assumptions!C7</x:f>
        <x:v>2400</x:v>
      </x:c>
      <x:c r="P325" s="17" t="n">
        <x:f>Assumptions!C8</x:f>
        <x:v>48</x:v>
      </x:c>
      <x:c r="Q325" s="12" t="n">
        <x:f>IF(COUNT(Assumptions!C6:C8)&lt;3,"Missing price input",IF(ISNUMBER(M325),M325*N325+K325*O325+I325*P325,"Missing input"))</x:f>
        <x:v>3428631.0367346946</x:v>
      </x:c>
      <x:c r="R325" s="15" t="n">
        <x:f>0</x:f>
        <x:v>0</x:v>
      </x:c>
      <x:c r="S325" s="15" t="n">
        <x:f>0</x:f>
        <x:v>0</x:v>
      </x:c>
      <x:c r="T325" s="15" t="n">
        <x:f>0</x:f>
        <x:v>0</x:v>
      </x:c>
      <x:c r="U325" s="15" t="n">
        <x:f>Assumptions!C10</x:f>
        <x:v>0.5</x:v>
      </x:c>
      <x:c r="V325" s="16" t="n">
        <x:f>IF(ISNUMBER(Q325),Q325*R325*S325*T325*U325,"Missing input")</x:f>
        <x:v>0</x:v>
      </x:c>
      <x:c r="W325" s="2"/>
      <x:c r="X325" s="2"/>
    </x:row>
    <x:row r="326" ht="23" customHeight="1">
      <x:c r="A326" s="2" t="str">
        <x:v>PER</x:v>
      </x:c>
      <x:c r="B326" s="2" t="str">
        <x:v>Peru</x:v>
      </x:c>
      <x:c r="C326" s="2" t="str">
        <x:v>LATAM and Caribbean</x:v>
      </x:c>
      <x:c r="D326" s="2" t="str">
        <x:v>High</x:v>
      </x:c>
      <x:c r="E326" s="17" t="n">
        <x:f>'Country Inputs'!F159</x:f>
        <x:v>329340</x:v>
      </x:c>
      <x:c r="F326" s="18" t="n">
        <x:f>'Country Inputs'!N159</x:f>
        <x:v>0.9</x:v>
      </x:c>
      <x:c r="G326" s="18" t="n">
        <x:f>'Country Inputs'!Q159</x:f>
        <x:v>0.8</x:v>
      </x:c>
      <x:c r="H326" s="18" t="n">
        <x:f>'Country Inputs'!T159</x:f>
        <x:v>0.32</x:v>
      </x:c>
      <x:c r="I326" s="12" t="n">
        <x:f>IF(COUNT('Country Inputs'!F159,'Country Inputs'!N159,'Country Inputs'!Q159,'Country Inputs'!T159)&lt;4,"Missing input",E326*F326*G326*H326)</x:f>
        <x:v>75879.936</x:v>
      </x:c>
      <x:c r="J326" s="12" t="n">
        <x:f>'Country Inputs'!U159</x:f>
        <x:v>70</x:v>
      </x:c>
      <x:c r="K326" s="12" t="n">
        <x:f>IF(ISNUMBER(I326),I326/J326,"Missing input")</x:f>
        <x:v>1083.9990857142857</x:v>
      </x:c>
      <x:c r="L326" s="12" t="n">
        <x:f>Assumptions!D9</x:f>
        <x:v>7</x:v>
      </x:c>
      <x:c r="M326" s="12" t="n">
        <x:f>IF(ISNUMBER(K326),K326/L326,"Missing input")</x:f>
        <x:v>154.85701224489796</x:v>
      </x:c>
      <x:c r="N326" s="17" t="n">
        <x:f>Assumptions!D6</x:f>
        <x:v>18000</x:v>
      </x:c>
      <x:c r="O326" s="17" t="n">
        <x:f>Assumptions!D7</x:f>
        <x:v>3600</x:v>
      </x:c>
      <x:c r="P326" s="17" t="n">
        <x:f>Assumptions!D8</x:f>
        <x:v>72</x:v>
      </x:c>
      <x:c r="Q326" s="12" t="n">
        <x:f>IF(COUNT(Assumptions!D6:D8)&lt;3,"Missing price input",IF(ISNUMBER(M326),M326*N326+K326*O326+I326*P326,"Missing input"))</x:f>
        <x:v>12153178.320979591</x:v>
      </x:c>
      <x:c r="R326" s="15" t="n">
        <x:f>0</x:f>
        <x:v>0</x:v>
      </x:c>
      <x:c r="S326" s="15" t="n">
        <x:f>0</x:f>
        <x:v>0</x:v>
      </x:c>
      <x:c r="T326" s="15" t="n">
        <x:f>0</x:f>
        <x:v>0</x:v>
      </x:c>
      <x:c r="U326" s="15" t="n">
        <x:f>Assumptions!D10</x:f>
        <x:v>0.5</x:v>
      </x:c>
      <x:c r="V326" s="16" t="n">
        <x:f>IF(ISNUMBER(Q326),Q326*R326*S326*T326*U326,"Missing input")</x:f>
        <x:v>0</x:v>
      </x:c>
      <x:c r="W326" s="2"/>
      <x:c r="X326" s="2"/>
    </x:row>
    <x:row r="327" ht="23" customHeight="1">
      <x:c r="A327" s="2" t="str">
        <x:v>PRI</x:v>
      </x:c>
      <x:c r="B327" s="2" t="str">
        <x:v>Puerto Rico</x:v>
      </x:c>
      <x:c r="C327" s="2" t="str">
        <x:v>LATAM and Caribbean</x:v>
      </x:c>
      <x:c r="D327" s="2" t="str">
        <x:v>Low</x:v>
      </x:c>
      <x:c r="E327" s="17" t="n">
        <x:f>'Country Inputs'!F160</x:f>
        <x:v>14488</x:v>
      </x:c>
      <x:c r="F327" s="18" t="n">
        <x:f>'Country Inputs'!L160</x:f>
        <x:v>1</x:v>
      </x:c>
      <x:c r="G327" s="18" t="n">
        <x:f>'Country Inputs'!O160</x:f>
        <x:v>0.5</x:v>
      </x:c>
      <x:c r="H327" s="18" t="n">
        <x:f>'Country Inputs'!R160</x:f>
        <x:v>0.1</x:v>
      </x:c>
      <x:c r="I327" s="12" t="n">
        <x:f>IF(COUNT('Country Inputs'!F160,'Country Inputs'!L160,'Country Inputs'!O160,'Country Inputs'!R160)&lt;4,"Missing input",E327*F327*G327*H327)</x:f>
        <x:v>724.4000000000001</x:v>
      </x:c>
      <x:c r="J327" s="12" t="n">
        <x:f>'Country Inputs'!U160</x:f>
        <x:v>70</x:v>
      </x:c>
      <x:c r="K327" s="12" t="n">
        <x:f>IF(ISNUMBER(I327),I327/J327,"Missing input")</x:f>
        <x:v>10.34857142857143</x:v>
      </x:c>
      <x:c r="L327" s="12" t="n">
        <x:f>Assumptions!B9</x:f>
        <x:v>7</x:v>
      </x:c>
      <x:c r="M327" s="12" t="n">
        <x:f>IF(ISNUMBER(K327),K327/L327,"Missing input")</x:f>
        <x:v>1.4783673469387757</x:v>
      </x:c>
      <x:c r="N327" s="17" t="n">
        <x:f>Assumptions!B6</x:f>
        <x:v>6000</x:v>
      </x:c>
      <x:c r="O327" s="17" t="n">
        <x:f>Assumptions!B7</x:f>
        <x:v>1200</x:v>
      </x:c>
      <x:c r="P327" s="17" t="n">
        <x:f>Assumptions!B8</x:f>
        <x:v>24</x:v>
      </x:c>
      <x:c r="Q327" s="12" t="n">
        <x:f>IF(COUNT(Assumptions!B6:B8)&lt;3,"Missing price input",IF(ISNUMBER(M327),M327*N327+K327*O327+I327*P327,"Missing input"))</x:f>
        <x:v>38674.08979591838</x:v>
      </x:c>
      <x:c r="R327" s="15" t="n">
        <x:f>0</x:f>
        <x:v>0</x:v>
      </x:c>
      <x:c r="S327" s="15" t="n">
        <x:f>0</x:f>
        <x:v>0</x:v>
      </x:c>
      <x:c r="T327" s="15" t="n">
        <x:f>0</x:f>
        <x:v>0</x:v>
      </x:c>
      <x:c r="U327" s="15" t="n">
        <x:f>Assumptions!B10</x:f>
        <x:v>0.5</x:v>
      </x:c>
      <x:c r="V327" s="16" t="n">
        <x:f>IF(ISNUMBER(Q327),Q327*R327*S327*T327*U327,"Missing input")</x:f>
        <x:v>0</x:v>
      </x:c>
      <x:c r="W327" s="2"/>
      <x:c r="X327" s="2"/>
    </x:row>
    <x:row r="328" ht="23" customHeight="1">
      <x:c r="A328" s="2" t="str">
        <x:v>PRI</x:v>
      </x:c>
      <x:c r="B328" s="2" t="str">
        <x:v>Puerto Rico</x:v>
      </x:c>
      <x:c r="C328" s="2" t="str">
        <x:v>LATAM and Caribbean</x:v>
      </x:c>
      <x:c r="D328" s="2" t="str">
        <x:v>Base</x:v>
      </x:c>
      <x:c r="E328" s="17" t="n">
        <x:f>'Country Inputs'!F160</x:f>
        <x:v>14488</x:v>
      </x:c>
      <x:c r="F328" s="18" t="n">
        <x:f>'Country Inputs'!M160</x:f>
        <x:v>1</x:v>
      </x:c>
      <x:c r="G328" s="18" t="n">
        <x:f>'Country Inputs'!P160</x:f>
        <x:v>0.65</x:v>
      </x:c>
      <x:c r="H328" s="18" t="n">
        <x:f>'Country Inputs'!S160</x:f>
        <x:v>0.2</x:v>
      </x:c>
      <x:c r="I328" s="12" t="n">
        <x:f>IF(COUNT('Country Inputs'!F160,'Country Inputs'!M160,'Country Inputs'!P160,'Country Inputs'!S160)&lt;4,"Missing input",E328*F328*G328*H328)</x:f>
        <x:v>1883.4400000000003</x:v>
      </x:c>
      <x:c r="J328" s="12" t="n">
        <x:f>'Country Inputs'!U160</x:f>
        <x:v>70</x:v>
      </x:c>
      <x:c r="K328" s="12" t="n">
        <x:f>IF(ISNUMBER(I328),I328/J328,"Missing input")</x:f>
        <x:v>26.90628571428572</x:v>
      </x:c>
      <x:c r="L328" s="12" t="n">
        <x:f>Assumptions!C9</x:f>
        <x:v>7</x:v>
      </x:c>
      <x:c r="M328" s="12" t="n">
        <x:f>IF(ISNUMBER(K328),K328/L328,"Missing input")</x:f>
        <x:v>3.843755102040817</x:v>
      </x:c>
      <x:c r="N328" s="17" t="n">
        <x:f>Assumptions!C6</x:f>
        <x:v>12000</x:v>
      </x:c>
      <x:c r="O328" s="17" t="n">
        <x:f>Assumptions!C7</x:f>
        <x:v>2400</x:v>
      </x:c>
      <x:c r="P328" s="17" t="n">
        <x:f>Assumptions!C8</x:f>
        <x:v>48</x:v>
      </x:c>
      <x:c r="Q328" s="12" t="n">
        <x:f>IF(COUNT(Assumptions!C6:C8)&lt;3,"Missing price input",IF(ISNUMBER(M328),M328*N328+K328*O328+I328*P328,"Missing input"))</x:f>
        <x:v>201105.26693877554</x:v>
      </x:c>
      <x:c r="R328" s="15" t="n">
        <x:f>0</x:f>
        <x:v>0</x:v>
      </x:c>
      <x:c r="S328" s="15" t="n">
        <x:f>0</x:f>
        <x:v>0</x:v>
      </x:c>
      <x:c r="T328" s="15" t="n">
        <x:f>0</x:f>
        <x:v>0</x:v>
      </x:c>
      <x:c r="U328" s="15" t="n">
        <x:f>Assumptions!C10</x:f>
        <x:v>0.5</x:v>
      </x:c>
      <x:c r="V328" s="16" t="n">
        <x:f>IF(ISNUMBER(Q328),Q328*R328*S328*T328*U328,"Missing input")</x:f>
        <x:v>0</x:v>
      </x:c>
      <x:c r="W328" s="2"/>
      <x:c r="X328" s="2"/>
    </x:row>
    <x:row r="329" ht="23" customHeight="1">
      <x:c r="A329" s="2" t="str">
        <x:v>PRI</x:v>
      </x:c>
      <x:c r="B329" s="2" t="str">
        <x:v>Puerto Rico</x:v>
      </x:c>
      <x:c r="C329" s="2" t="str">
        <x:v>LATAM and Caribbean</x:v>
      </x:c>
      <x:c r="D329" s="2" t="str">
        <x:v>High</x:v>
      </x:c>
      <x:c r="E329" s="17" t="n">
        <x:f>'Country Inputs'!F160</x:f>
        <x:v>14488</x:v>
      </x:c>
      <x:c r="F329" s="18" t="n">
        <x:f>'Country Inputs'!N160</x:f>
        <x:v>1</x:v>
      </x:c>
      <x:c r="G329" s="18" t="n">
        <x:f>'Country Inputs'!Q160</x:f>
        <x:v>0.8</x:v>
      </x:c>
      <x:c r="H329" s="18" t="n">
        <x:f>'Country Inputs'!T160</x:f>
        <x:v>0.32</x:v>
      </x:c>
      <x:c r="I329" s="12" t="n">
        <x:f>IF(COUNT('Country Inputs'!F160,'Country Inputs'!N160,'Country Inputs'!Q160,'Country Inputs'!T160)&lt;4,"Missing input",E329*F329*G329*H329)</x:f>
        <x:v>3708.9280000000003</x:v>
      </x:c>
      <x:c r="J329" s="12" t="n">
        <x:f>'Country Inputs'!U160</x:f>
        <x:v>70</x:v>
      </x:c>
      <x:c r="K329" s="12" t="n">
        <x:f>IF(ISNUMBER(I329),I329/J329,"Missing input")</x:f>
        <x:v>52.98468571428572</x:v>
      </x:c>
      <x:c r="L329" s="12" t="n">
        <x:f>Assumptions!D9</x:f>
        <x:v>7</x:v>
      </x:c>
      <x:c r="M329" s="12" t="n">
        <x:f>IF(ISNUMBER(K329),K329/L329,"Missing input")</x:f>
        <x:v>7.5692408163265315</x:v>
      </x:c>
      <x:c r="N329" s="17" t="n">
        <x:f>Assumptions!D6</x:f>
        <x:v>18000</x:v>
      </x:c>
      <x:c r="O329" s="17" t="n">
        <x:f>Assumptions!D7</x:f>
        <x:v>3600</x:v>
      </x:c>
      <x:c r="P329" s="17" t="n">
        <x:f>Assumptions!D8</x:f>
        <x:v>72</x:v>
      </x:c>
      <x:c r="Q329" s="12" t="n">
        <x:f>IF(COUNT(Assumptions!D6:D8)&lt;3,"Missing price input",IF(ISNUMBER(M329),M329*N329+K329*O329+I329*P329,"Missing input"))</x:f>
        <x:v>594034.0192653062</x:v>
      </x:c>
      <x:c r="R329" s="15" t="n">
        <x:f>0</x:f>
        <x:v>0</x:v>
      </x:c>
      <x:c r="S329" s="15" t="n">
        <x:f>0</x:f>
        <x:v>0</x:v>
      </x:c>
      <x:c r="T329" s="15" t="n">
        <x:f>0</x:f>
        <x:v>0</x:v>
      </x:c>
      <x:c r="U329" s="15" t="n">
        <x:f>Assumptions!D10</x:f>
        <x:v>0.5</x:v>
      </x:c>
      <x:c r="V329" s="16" t="n">
        <x:f>IF(ISNUMBER(Q329),Q329*R329*S329*T329*U329,"Missing input")</x:f>
        <x:v>0</x:v>
      </x:c>
      <x:c r="W329" s="2"/>
      <x:c r="X329" s="2"/>
    </x:row>
    <x:row r="330" ht="23" customHeight="1">
      <x:c r="A330" s="2" t="str">
        <x:v>LCA</x:v>
      </x:c>
      <x:c r="B330" s="2" t="str">
        <x:v>Saint Lucia</x:v>
      </x:c>
      <x:c r="C330" s="2" t="str">
        <x:v>LATAM and Caribbean</x:v>
      </x:c>
      <x:c r="D330" s="2" t="str">
        <x:v>Low</x:v>
      </x:c>
      <x:c r="E330" s="17" t="n">
        <x:f>'Country Inputs'!F163</x:f>
        <x:v>4767</x:v>
      </x:c>
      <x:c r="F330" s="18" t="n">
        <x:f>'Country Inputs'!L163</x:f>
        <x:v>1</x:v>
      </x:c>
      <x:c r="G330" s="18" t="n">
        <x:f>'Country Inputs'!O163</x:f>
        <x:v>0.5</x:v>
      </x:c>
      <x:c r="H330" s="18" t="n">
        <x:f>'Country Inputs'!R163</x:f>
        <x:v>0.1</x:v>
      </x:c>
      <x:c r="I330" s="12" t="n">
        <x:f>IF(COUNT('Country Inputs'!F163,'Country Inputs'!L163,'Country Inputs'!O163,'Country Inputs'!R163)&lt;4,"Missing input",E330*F330*G330*H330)</x:f>
        <x:v>238.35000000000002</x:v>
      </x:c>
      <x:c r="J330" s="12" t="n">
        <x:f>'Country Inputs'!U163</x:f>
        <x:v>70</x:v>
      </x:c>
      <x:c r="K330" s="12" t="n">
        <x:f>IF(ISNUMBER(I330),I330/J330,"Missing input")</x:f>
        <x:v>3.4050000000000002</x:v>
      </x:c>
      <x:c r="L330" s="12" t="n">
        <x:f>Assumptions!B9</x:f>
        <x:v>7</x:v>
      </x:c>
      <x:c r="M330" s="12" t="n">
        <x:f>IF(ISNUMBER(K330),K330/L330,"Missing input")</x:f>
        <x:v>0.4864285714285715</x:v>
      </x:c>
      <x:c r="N330" s="17" t="n">
        <x:f>Assumptions!B6</x:f>
        <x:v>6000</x:v>
      </x:c>
      <x:c r="O330" s="17" t="n">
        <x:f>Assumptions!B7</x:f>
        <x:v>1200</x:v>
      </x:c>
      <x:c r="P330" s="17" t="n">
        <x:f>Assumptions!B8</x:f>
        <x:v>24</x:v>
      </x:c>
      <x:c r="Q330" s="12" t="n">
        <x:f>IF(COUNT(Assumptions!B6:B8)&lt;3,"Missing price input",IF(ISNUMBER(M330),M330*N330+K330*O330+I330*P330,"Missing input"))</x:f>
        <x:v>12724.971428571429</x:v>
      </x:c>
      <x:c r="R330" s="15" t="n">
        <x:f>0</x:f>
        <x:v>0</x:v>
      </x:c>
      <x:c r="S330" s="15" t="n">
        <x:f>0</x:f>
        <x:v>0</x:v>
      </x:c>
      <x:c r="T330" s="15" t="n">
        <x:f>0</x:f>
        <x:v>0</x:v>
      </x:c>
      <x:c r="U330" s="15" t="n">
        <x:f>Assumptions!B10</x:f>
        <x:v>0.5</x:v>
      </x:c>
      <x:c r="V330" s="16" t="n">
        <x:f>IF(ISNUMBER(Q330),Q330*R330*S330*T330*U330,"Missing input")</x:f>
        <x:v>0</x:v>
      </x:c>
      <x:c r="W330" s="2"/>
      <x:c r="X330" s="2"/>
    </x:row>
    <x:row r="331" ht="23" customHeight="1">
      <x:c r="A331" s="2" t="str">
        <x:v>LCA</x:v>
      </x:c>
      <x:c r="B331" s="2" t="str">
        <x:v>Saint Lucia</x:v>
      </x:c>
      <x:c r="C331" s="2" t="str">
        <x:v>LATAM and Caribbean</x:v>
      </x:c>
      <x:c r="D331" s="2" t="str">
        <x:v>Base</x:v>
      </x:c>
      <x:c r="E331" s="17" t="n">
        <x:f>'Country Inputs'!F163</x:f>
        <x:v>4767</x:v>
      </x:c>
      <x:c r="F331" s="18" t="n">
        <x:f>'Country Inputs'!M163</x:f>
        <x:v>1</x:v>
      </x:c>
      <x:c r="G331" s="18" t="n">
        <x:f>'Country Inputs'!P163</x:f>
        <x:v>0.65</x:v>
      </x:c>
      <x:c r="H331" s="18" t="n">
        <x:f>'Country Inputs'!S163</x:f>
        <x:v>0.2</x:v>
      </x:c>
      <x:c r="I331" s="12" t="n">
        <x:f>IF(COUNT('Country Inputs'!F163,'Country Inputs'!M163,'Country Inputs'!P163,'Country Inputs'!S163)&lt;4,"Missing input",E331*F331*G331*H331)</x:f>
        <x:v>619.71</x:v>
      </x:c>
      <x:c r="J331" s="12" t="n">
        <x:f>'Country Inputs'!U163</x:f>
        <x:v>70</x:v>
      </x:c>
      <x:c r="K331" s="12" t="n">
        <x:f>IF(ISNUMBER(I331),I331/J331,"Missing input")</x:f>
        <x:v>8.853</x:v>
      </x:c>
      <x:c r="L331" s="12" t="n">
        <x:f>Assumptions!C9</x:f>
        <x:v>7</x:v>
      </x:c>
      <x:c r="M331" s="12" t="n">
        <x:f>IF(ISNUMBER(K331),K331/L331,"Missing input")</x:f>
        <x:v>1.2647142857142857</x:v>
      </x:c>
      <x:c r="N331" s="17" t="n">
        <x:f>Assumptions!C6</x:f>
        <x:v>12000</x:v>
      </x:c>
      <x:c r="O331" s="17" t="n">
        <x:f>Assumptions!C7</x:f>
        <x:v>2400</x:v>
      </x:c>
      <x:c r="P331" s="17" t="n">
        <x:f>Assumptions!C8</x:f>
        <x:v>48</x:v>
      </x:c>
      <x:c r="Q331" s="12" t="n">
        <x:f>IF(COUNT(Assumptions!C6:C8)&lt;3,"Missing price input",IF(ISNUMBER(M331),M331*N331+K331*O331+I331*P331,"Missing input"))</x:f>
        <x:v>66169.85142857143</x:v>
      </x:c>
      <x:c r="R331" s="15" t="n">
        <x:f>0</x:f>
        <x:v>0</x:v>
      </x:c>
      <x:c r="S331" s="15" t="n">
        <x:f>0</x:f>
        <x:v>0</x:v>
      </x:c>
      <x:c r="T331" s="15" t="n">
        <x:f>0</x:f>
        <x:v>0</x:v>
      </x:c>
      <x:c r="U331" s="15" t="n">
        <x:f>Assumptions!C10</x:f>
        <x:v>0.5</x:v>
      </x:c>
      <x:c r="V331" s="16" t="n">
        <x:f>IF(ISNUMBER(Q331),Q331*R331*S331*T331*U331,"Missing input")</x:f>
        <x:v>0</x:v>
      </x:c>
      <x:c r="W331" s="2"/>
      <x:c r="X331" s="2"/>
    </x:row>
    <x:row r="332" ht="23" customHeight="1">
      <x:c r="A332" s="2" t="str">
        <x:v>LCA</x:v>
      </x:c>
      <x:c r="B332" s="2" t="str">
        <x:v>Saint Lucia</x:v>
      </x:c>
      <x:c r="C332" s="2" t="str">
        <x:v>LATAM and Caribbean</x:v>
      </x:c>
      <x:c r="D332" s="2" t="str">
        <x:v>High</x:v>
      </x:c>
      <x:c r="E332" s="17" t="n">
        <x:f>'Country Inputs'!F163</x:f>
        <x:v>4767</x:v>
      </x:c>
      <x:c r="F332" s="18" t="n">
        <x:f>'Country Inputs'!N163</x:f>
        <x:v>1</x:v>
      </x:c>
      <x:c r="G332" s="18" t="n">
        <x:f>'Country Inputs'!Q163</x:f>
        <x:v>0.8</x:v>
      </x:c>
      <x:c r="H332" s="18" t="n">
        <x:f>'Country Inputs'!T163</x:f>
        <x:v>0.32</x:v>
      </x:c>
      <x:c r="I332" s="12" t="n">
        <x:f>IF(COUNT('Country Inputs'!F163,'Country Inputs'!N163,'Country Inputs'!Q163,'Country Inputs'!T163)&lt;4,"Missing input",E332*F332*G332*H332)</x:f>
        <x:v>1220.352</x:v>
      </x:c>
      <x:c r="J332" s="12" t="n">
        <x:f>'Country Inputs'!U163</x:f>
        <x:v>70</x:v>
      </x:c>
      <x:c r="K332" s="12" t="n">
        <x:f>IF(ISNUMBER(I332),I332/J332,"Missing input")</x:f>
        <x:v>17.433600000000002</x:v>
      </x:c>
      <x:c r="L332" s="12" t="n">
        <x:f>Assumptions!D9</x:f>
        <x:v>7</x:v>
      </x:c>
      <x:c r="M332" s="12" t="n">
        <x:f>IF(ISNUMBER(K332),K332/L332,"Missing input")</x:f>
        <x:v>2.490514285714286</x:v>
      </x:c>
      <x:c r="N332" s="17" t="n">
        <x:f>Assumptions!D6</x:f>
        <x:v>18000</x:v>
      </x:c>
      <x:c r="O332" s="17" t="n">
        <x:f>Assumptions!D7</x:f>
        <x:v>3600</x:v>
      </x:c>
      <x:c r="P332" s="17" t="n">
        <x:f>Assumptions!D8</x:f>
        <x:v>72</x:v>
      </x:c>
      <x:c r="Q332" s="12" t="n">
        <x:f>IF(COUNT(Assumptions!D6:D8)&lt;3,"Missing price input",IF(ISNUMBER(M332),M332*N332+K332*O332+I332*P332,"Missing input"))</x:f>
        <x:v>195455.5611428572</x:v>
      </x:c>
      <x:c r="R332" s="15" t="n">
        <x:f>0</x:f>
        <x:v>0</x:v>
      </x:c>
      <x:c r="S332" s="15" t="n">
        <x:f>0</x:f>
        <x:v>0</x:v>
      </x:c>
      <x:c r="T332" s="15" t="n">
        <x:f>0</x:f>
        <x:v>0</x:v>
      </x:c>
      <x:c r="U332" s="15" t="n">
        <x:f>Assumptions!D10</x:f>
        <x:v>0.5</x:v>
      </x:c>
      <x:c r="V332" s="16" t="n">
        <x:f>IF(ISNUMBER(Q332),Q332*R332*S332*T332*U332,"Missing input")</x:f>
        <x:v>0</x:v>
      </x:c>
      <x:c r="W332" s="2"/>
      <x:c r="X332" s="2"/>
    </x:row>
    <x:row r="333" ht="23" customHeight="1">
      <x:c r="A333" s="2" t="str">
        <x:v>VCT</x:v>
      </x:c>
      <x:c r="B333" s="2" t="str">
        <x:v>Saint Vincent and the Grenadines</x:v>
      </x:c>
      <x:c r="C333" s="2" t="str">
        <x:v>LATAM and Caribbean</x:v>
      </x:c>
      <x:c r="D333" s="2" t="str">
        <x:v>Low</x:v>
      </x:c>
      <x:c r="E333" s="17" t="n">
        <x:f>'Country Inputs'!F165</x:f>
        <x:v>2660</x:v>
      </x:c>
      <x:c r="F333" s="18" t="n">
        <x:f>'Country Inputs'!L165</x:f>
        <x:v>1</x:v>
      </x:c>
      <x:c r="G333" s="18" t="n">
        <x:f>'Country Inputs'!O165</x:f>
        <x:v>0.5</x:v>
      </x:c>
      <x:c r="H333" s="18" t="n">
        <x:f>'Country Inputs'!R165</x:f>
        <x:v>0.1</x:v>
      </x:c>
      <x:c r="I333" s="12" t="n">
        <x:f>IF(COUNT('Country Inputs'!F165,'Country Inputs'!L165,'Country Inputs'!O165,'Country Inputs'!R165)&lt;4,"Missing input",E333*F333*G333*H333)</x:f>
        <x:v>133</x:v>
      </x:c>
      <x:c r="J333" s="12" t="n">
        <x:f>'Country Inputs'!U165</x:f>
        <x:v>70</x:v>
      </x:c>
      <x:c r="K333" s="12" t="n">
        <x:f>IF(ISNUMBER(I333),I333/J333,"Missing input")</x:f>
        <x:v>1.9</x:v>
      </x:c>
      <x:c r="L333" s="12" t="n">
        <x:f>Assumptions!B9</x:f>
        <x:v>7</x:v>
      </x:c>
      <x:c r="M333" s="12" t="n">
        <x:f>IF(ISNUMBER(K333),K333/L333,"Missing input")</x:f>
        <x:v>0.2714285714285714</x:v>
      </x:c>
      <x:c r="N333" s="17" t="n">
        <x:f>Assumptions!B6</x:f>
        <x:v>6000</x:v>
      </x:c>
      <x:c r="O333" s="17" t="n">
        <x:f>Assumptions!B7</x:f>
        <x:v>1200</x:v>
      </x:c>
      <x:c r="P333" s="17" t="n">
        <x:f>Assumptions!B8</x:f>
        <x:v>24</x:v>
      </x:c>
      <x:c r="Q333" s="12" t="n">
        <x:f>IF(COUNT(Assumptions!B6:B8)&lt;3,"Missing price input",IF(ISNUMBER(M333),M333*N333+K333*O333+I333*P333,"Missing input"))</x:f>
        <x:v>7100.571428571428</x:v>
      </x:c>
      <x:c r="R333" s="15" t="n">
        <x:f>0</x:f>
        <x:v>0</x:v>
      </x:c>
      <x:c r="S333" s="15" t="n">
        <x:f>0</x:f>
        <x:v>0</x:v>
      </x:c>
      <x:c r="T333" s="15" t="n">
        <x:f>0</x:f>
        <x:v>0</x:v>
      </x:c>
      <x:c r="U333" s="15" t="n">
        <x:f>Assumptions!B10</x:f>
        <x:v>0.5</x:v>
      </x:c>
      <x:c r="V333" s="16" t="n">
        <x:f>IF(ISNUMBER(Q333),Q333*R333*S333*T333*U333,"Missing input")</x:f>
        <x:v>0</x:v>
      </x:c>
      <x:c r="W333" s="2"/>
      <x:c r="X333" s="2"/>
    </x:row>
    <x:row r="334" ht="23" customHeight="1">
      <x:c r="A334" s="2" t="str">
        <x:v>VCT</x:v>
      </x:c>
      <x:c r="B334" s="2" t="str">
        <x:v>Saint Vincent and the Grenadines</x:v>
      </x:c>
      <x:c r="C334" s="2" t="str">
        <x:v>LATAM and Caribbean</x:v>
      </x:c>
      <x:c r="D334" s="2" t="str">
        <x:v>Base</x:v>
      </x:c>
      <x:c r="E334" s="17" t="n">
        <x:f>'Country Inputs'!F165</x:f>
        <x:v>2660</x:v>
      </x:c>
      <x:c r="F334" s="18" t="n">
        <x:f>'Country Inputs'!M165</x:f>
        <x:v>1</x:v>
      </x:c>
      <x:c r="G334" s="18" t="n">
        <x:f>'Country Inputs'!P165</x:f>
        <x:v>0.65</x:v>
      </x:c>
      <x:c r="H334" s="18" t="n">
        <x:f>'Country Inputs'!S165</x:f>
        <x:v>0.2</x:v>
      </x:c>
      <x:c r="I334" s="12" t="n">
        <x:f>IF(COUNT('Country Inputs'!F165,'Country Inputs'!M165,'Country Inputs'!P165,'Country Inputs'!S165)&lt;4,"Missing input",E334*F334*G334*H334)</x:f>
        <x:v>345.8</x:v>
      </x:c>
      <x:c r="J334" s="12" t="n">
        <x:f>'Country Inputs'!U165</x:f>
        <x:v>70</x:v>
      </x:c>
      <x:c r="K334" s="12" t="n">
        <x:f>IF(ISNUMBER(I334),I334/J334,"Missing input")</x:f>
        <x:v>4.94</x:v>
      </x:c>
      <x:c r="L334" s="12" t="n">
        <x:f>Assumptions!C9</x:f>
        <x:v>7</x:v>
      </x:c>
      <x:c r="M334" s="12" t="n">
        <x:f>IF(ISNUMBER(K334),K334/L334,"Missing input")</x:f>
        <x:v>0.7057142857142857</x:v>
      </x:c>
      <x:c r="N334" s="17" t="n">
        <x:f>Assumptions!C6</x:f>
        <x:v>12000</x:v>
      </x:c>
      <x:c r="O334" s="17" t="n">
        <x:f>Assumptions!C7</x:f>
        <x:v>2400</x:v>
      </x:c>
      <x:c r="P334" s="17" t="n">
        <x:f>Assumptions!C8</x:f>
        <x:v>48</x:v>
      </x:c>
      <x:c r="Q334" s="12" t="n">
        <x:f>IF(COUNT(Assumptions!C6:C8)&lt;3,"Missing price input",IF(ISNUMBER(M334),M334*N334+K334*O334+I334*P334,"Missing input"))</x:f>
        <x:v>36922.97142857143</x:v>
      </x:c>
      <x:c r="R334" s="15" t="n">
        <x:f>0</x:f>
        <x:v>0</x:v>
      </x:c>
      <x:c r="S334" s="15" t="n">
        <x:f>0</x:f>
        <x:v>0</x:v>
      </x:c>
      <x:c r="T334" s="15" t="n">
        <x:f>0</x:f>
        <x:v>0</x:v>
      </x:c>
      <x:c r="U334" s="15" t="n">
        <x:f>Assumptions!C10</x:f>
        <x:v>0.5</x:v>
      </x:c>
      <x:c r="V334" s="16" t="n">
        <x:f>IF(ISNUMBER(Q334),Q334*R334*S334*T334*U334,"Missing input")</x:f>
        <x:v>0</x:v>
      </x:c>
      <x:c r="W334" s="2"/>
      <x:c r="X334" s="2"/>
    </x:row>
    <x:row r="335" ht="23" customHeight="1">
      <x:c r="A335" s="2" t="str">
        <x:v>VCT</x:v>
      </x:c>
      <x:c r="B335" s="2" t="str">
        <x:v>Saint Vincent and the Grenadines</x:v>
      </x:c>
      <x:c r="C335" s="2" t="str">
        <x:v>LATAM and Caribbean</x:v>
      </x:c>
      <x:c r="D335" s="2" t="str">
        <x:v>High</x:v>
      </x:c>
      <x:c r="E335" s="17" t="n">
        <x:f>'Country Inputs'!F165</x:f>
        <x:v>2660</x:v>
      </x:c>
      <x:c r="F335" s="18" t="n">
        <x:f>'Country Inputs'!N165</x:f>
        <x:v>1</x:v>
      </x:c>
      <x:c r="G335" s="18" t="n">
        <x:f>'Country Inputs'!Q165</x:f>
        <x:v>0.8</x:v>
      </x:c>
      <x:c r="H335" s="18" t="n">
        <x:f>'Country Inputs'!T165</x:f>
        <x:v>0.32</x:v>
      </x:c>
      <x:c r="I335" s="12" t="n">
        <x:f>IF(COUNT('Country Inputs'!F165,'Country Inputs'!N165,'Country Inputs'!Q165,'Country Inputs'!T165)&lt;4,"Missing input",E335*F335*G335*H335)</x:f>
        <x:v>680.96</x:v>
      </x:c>
      <x:c r="J335" s="12" t="n">
        <x:f>'Country Inputs'!U165</x:f>
        <x:v>70</x:v>
      </x:c>
      <x:c r="K335" s="12" t="n">
        <x:f>IF(ISNUMBER(I335),I335/J335,"Missing input")</x:f>
        <x:v>9.728</x:v>
      </x:c>
      <x:c r="L335" s="12" t="n">
        <x:f>Assumptions!D9</x:f>
        <x:v>7</x:v>
      </x:c>
      <x:c r="M335" s="12" t="n">
        <x:f>IF(ISNUMBER(K335),K335/L335,"Missing input")</x:f>
        <x:v>1.3897142857142857</x:v>
      </x:c>
      <x:c r="N335" s="17" t="n">
        <x:f>Assumptions!D6</x:f>
        <x:v>18000</x:v>
      </x:c>
      <x:c r="O335" s="17" t="n">
        <x:f>Assumptions!D7</x:f>
        <x:v>3600</x:v>
      </x:c>
      <x:c r="P335" s="17" t="n">
        <x:f>Assumptions!D8</x:f>
        <x:v>72</x:v>
      </x:c>
      <x:c r="Q335" s="12" t="n">
        <x:f>IF(COUNT(Assumptions!D6:D8)&lt;3,"Missing price input",IF(ISNUMBER(M335),M335*N335+K335*O335+I335*P335,"Missing input"))</x:f>
        <x:v>109064.77714285714</x:v>
      </x:c>
      <x:c r="R335" s="15" t="n">
        <x:f>0</x:f>
        <x:v>0</x:v>
      </x:c>
      <x:c r="S335" s="15" t="n">
        <x:f>0</x:f>
        <x:v>0</x:v>
      </x:c>
      <x:c r="T335" s="15" t="n">
        <x:f>0</x:f>
        <x:v>0</x:v>
      </x:c>
      <x:c r="U335" s="15" t="n">
        <x:f>Assumptions!D10</x:f>
        <x:v>0.5</x:v>
      </x:c>
      <x:c r="V335" s="16" t="n">
        <x:f>IF(ISNUMBER(Q335),Q335*R335*S335*T335*U335,"Missing input")</x:f>
        <x:v>0</x:v>
      </x:c>
      <x:c r="W335" s="2"/>
      <x:c r="X335" s="2"/>
    </x:row>
    <x:row r="336" ht="23" customHeight="1">
      <x:c r="A336" s="2" t="str">
        <x:v>SXM</x:v>
      </x:c>
      <x:c r="B336" s="2" t="str">
        <x:v>Sint Maarten (Dutch part)</x:v>
      </x:c>
      <x:c r="C336" s="2" t="str">
        <x:v>LATAM and Caribbean</x:v>
      </x:c>
      <x:c r="D336" s="2" t="str">
        <x:v>Low</x:v>
      </x:c>
      <x:c r="E336" s="17" t="n">
        <x:f>'Country Inputs'!F166</x:f>
        <x:v>3368</x:v>
      </x:c>
      <x:c r="F336" s="18" t="n">
        <x:f>'Country Inputs'!L166</x:f>
        <x:v>1</x:v>
      </x:c>
      <x:c r="G336" s="18" t="n">
        <x:f>'Country Inputs'!O166</x:f>
        <x:v>0.5</x:v>
      </x:c>
      <x:c r="H336" s="18" t="n">
        <x:f>'Country Inputs'!R166</x:f>
        <x:v>0.1</x:v>
      </x:c>
      <x:c r="I336" s="12" t="n">
        <x:f>IF(COUNT('Country Inputs'!F166,'Country Inputs'!L166,'Country Inputs'!O166,'Country Inputs'!R166)&lt;4,"Missing input",E336*F336*G336*H336)</x:f>
        <x:v>168.4</x:v>
      </x:c>
      <x:c r="J336" s="12" t="n">
        <x:f>'Country Inputs'!U166</x:f>
        <x:v>70</x:v>
      </x:c>
      <x:c r="K336" s="12" t="n">
        <x:f>IF(ISNUMBER(I336),I336/J336,"Missing input")</x:f>
        <x:v>2.4057142857142857</x:v>
      </x:c>
      <x:c r="L336" s="12" t="n">
        <x:f>Assumptions!B9</x:f>
        <x:v>7</x:v>
      </x:c>
      <x:c r="M336" s="12" t="n">
        <x:f>IF(ISNUMBER(K336),K336/L336,"Missing input")</x:f>
        <x:v>0.3436734693877551</x:v>
      </x:c>
      <x:c r="N336" s="17" t="n">
        <x:f>Assumptions!B6</x:f>
        <x:v>6000</x:v>
      </x:c>
      <x:c r="O336" s="17" t="n">
        <x:f>Assumptions!B7</x:f>
        <x:v>1200</x:v>
      </x:c>
      <x:c r="P336" s="17" t="n">
        <x:f>Assumptions!B8</x:f>
        <x:v>24</x:v>
      </x:c>
      <x:c r="Q336" s="12" t="n">
        <x:f>IF(COUNT(Assumptions!B6:B8)&lt;3,"Missing price input",IF(ISNUMBER(M336),M336*N336+K336*O336+I336*P336,"Missing input"))</x:f>
        <x:v>8990.497959183675</x:v>
      </x:c>
      <x:c r="R336" s="15" t="n">
        <x:f>0</x:f>
        <x:v>0</x:v>
      </x:c>
      <x:c r="S336" s="15" t="n">
        <x:f>0</x:f>
        <x:v>0</x:v>
      </x:c>
      <x:c r="T336" s="15" t="n">
        <x:f>0</x:f>
        <x:v>0</x:v>
      </x:c>
      <x:c r="U336" s="15" t="n">
        <x:f>Assumptions!B10</x:f>
        <x:v>0.5</x:v>
      </x:c>
      <x:c r="V336" s="16" t="n">
        <x:f>IF(ISNUMBER(Q336),Q336*R336*S336*T336*U336,"Missing input")</x:f>
        <x:v>0</x:v>
      </x:c>
      <x:c r="W336" s="2"/>
      <x:c r="X336" s="2"/>
    </x:row>
    <x:row r="337" ht="23" customHeight="1">
      <x:c r="A337" s="2" t="str">
        <x:v>SXM</x:v>
      </x:c>
      <x:c r="B337" s="2" t="str">
        <x:v>Sint Maarten (Dutch part)</x:v>
      </x:c>
      <x:c r="C337" s="2" t="str">
        <x:v>LATAM and Caribbean</x:v>
      </x:c>
      <x:c r="D337" s="2" t="str">
        <x:v>Base</x:v>
      </x:c>
      <x:c r="E337" s="17" t="n">
        <x:f>'Country Inputs'!F166</x:f>
        <x:v>3368</x:v>
      </x:c>
      <x:c r="F337" s="18" t="n">
        <x:f>'Country Inputs'!M166</x:f>
        <x:v>1</x:v>
      </x:c>
      <x:c r="G337" s="18" t="n">
        <x:f>'Country Inputs'!P166</x:f>
        <x:v>0.65</x:v>
      </x:c>
      <x:c r="H337" s="18" t="n">
        <x:f>'Country Inputs'!S166</x:f>
        <x:v>0.2</x:v>
      </x:c>
      <x:c r="I337" s="12" t="n">
        <x:f>IF(COUNT('Country Inputs'!F166,'Country Inputs'!M166,'Country Inputs'!P166,'Country Inputs'!S166)&lt;4,"Missing input",E337*F337*G337*H337)</x:f>
        <x:v>437.8400000000001</x:v>
      </x:c>
      <x:c r="J337" s="12" t="n">
        <x:f>'Country Inputs'!U166</x:f>
        <x:v>70</x:v>
      </x:c>
      <x:c r="K337" s="12" t="n">
        <x:f>IF(ISNUMBER(I337),I337/J337,"Missing input")</x:f>
        <x:v>6.254857142857144</x:v>
      </x:c>
      <x:c r="L337" s="12" t="n">
        <x:f>Assumptions!C9</x:f>
        <x:v>7</x:v>
      </x:c>
      <x:c r="M337" s="12" t="n">
        <x:f>IF(ISNUMBER(K337),K337/L337,"Missing input")</x:f>
        <x:v>0.8935510204081635</x:v>
      </x:c>
      <x:c r="N337" s="17" t="n">
        <x:f>Assumptions!C6</x:f>
        <x:v>12000</x:v>
      </x:c>
      <x:c r="O337" s="17" t="n">
        <x:f>Assumptions!C7</x:f>
        <x:v>2400</x:v>
      </x:c>
      <x:c r="P337" s="17" t="n">
        <x:f>Assumptions!C8</x:f>
        <x:v>48</x:v>
      </x:c>
      <x:c r="Q337" s="12" t="n">
        <x:f>IF(COUNT(Assumptions!C6:C8)&lt;3,"Missing price input",IF(ISNUMBER(M337),M337*N337+K337*O337+I337*P337,"Missing input"))</x:f>
        <x:v>46750.58938775511</x:v>
      </x:c>
      <x:c r="R337" s="15" t="n">
        <x:f>0</x:f>
        <x:v>0</x:v>
      </x:c>
      <x:c r="S337" s="15" t="n">
        <x:f>0</x:f>
        <x:v>0</x:v>
      </x:c>
      <x:c r="T337" s="15" t="n">
        <x:f>0</x:f>
        <x:v>0</x:v>
      </x:c>
      <x:c r="U337" s="15" t="n">
        <x:f>Assumptions!C10</x:f>
        <x:v>0.5</x:v>
      </x:c>
      <x:c r="V337" s="16" t="n">
        <x:f>IF(ISNUMBER(Q337),Q337*R337*S337*T337*U337,"Missing input")</x:f>
        <x:v>0</x:v>
      </x:c>
      <x:c r="W337" s="2"/>
      <x:c r="X337" s="2"/>
    </x:row>
    <x:row r="338" ht="23" customHeight="1">
      <x:c r="A338" s="2" t="str">
        <x:v>SXM</x:v>
      </x:c>
      <x:c r="B338" s="2" t="str">
        <x:v>Sint Maarten (Dutch part)</x:v>
      </x:c>
      <x:c r="C338" s="2" t="str">
        <x:v>LATAM and Caribbean</x:v>
      </x:c>
      <x:c r="D338" s="2" t="str">
        <x:v>High</x:v>
      </x:c>
      <x:c r="E338" s="17" t="n">
        <x:f>'Country Inputs'!F166</x:f>
        <x:v>3368</x:v>
      </x:c>
      <x:c r="F338" s="18" t="n">
        <x:f>'Country Inputs'!N166</x:f>
        <x:v>1</x:v>
      </x:c>
      <x:c r="G338" s="18" t="n">
        <x:f>'Country Inputs'!Q166</x:f>
        <x:v>0.8</x:v>
      </x:c>
      <x:c r="H338" s="18" t="n">
        <x:f>'Country Inputs'!T166</x:f>
        <x:v>0.32</x:v>
      </x:c>
      <x:c r="I338" s="12" t="n">
        <x:f>IF(COUNT('Country Inputs'!F166,'Country Inputs'!N166,'Country Inputs'!Q166,'Country Inputs'!T166)&lt;4,"Missing input",E338*F338*G338*H338)</x:f>
        <x:v>862.2080000000001</x:v>
      </x:c>
      <x:c r="J338" s="12" t="n">
        <x:f>'Country Inputs'!U166</x:f>
        <x:v>70</x:v>
      </x:c>
      <x:c r="K338" s="12" t="n">
        <x:f>IF(ISNUMBER(I338),I338/J338,"Missing input")</x:f>
        <x:v>12.317257142857144</x:v>
      </x:c>
      <x:c r="L338" s="12" t="n">
        <x:f>Assumptions!D9</x:f>
        <x:v>7</x:v>
      </x:c>
      <x:c r="M338" s="12" t="n">
        <x:f>IF(ISNUMBER(K338),K338/L338,"Missing input")</x:f>
        <x:v>1.7596081632653064</x:v>
      </x:c>
      <x:c r="N338" s="17" t="n">
        <x:f>Assumptions!D6</x:f>
        <x:v>18000</x:v>
      </x:c>
      <x:c r="O338" s="17" t="n">
        <x:f>Assumptions!D7</x:f>
        <x:v>3600</x:v>
      </x:c>
      <x:c r="P338" s="17" t="n">
        <x:f>Assumptions!D8</x:f>
        <x:v>72</x:v>
      </x:c>
      <x:c r="Q338" s="12" t="n">
        <x:f>IF(COUNT(Assumptions!D6:D8)&lt;3,"Missing price input",IF(ISNUMBER(M338),M338*N338+K338*O338+I338*P338,"Missing input"))</x:f>
        <x:v>138094.04865306127</x:v>
      </x:c>
      <x:c r="R338" s="15" t="n">
        <x:f>0</x:f>
        <x:v>0</x:v>
      </x:c>
      <x:c r="S338" s="15" t="n">
        <x:f>0</x:f>
        <x:v>0</x:v>
      </x:c>
      <x:c r="T338" s="15" t="n">
        <x:f>0</x:f>
        <x:v>0</x:v>
      </x:c>
      <x:c r="U338" s="15" t="n">
        <x:f>Assumptions!D10</x:f>
        <x:v>0.5</x:v>
      </x:c>
      <x:c r="V338" s="16" t="n">
        <x:f>IF(ISNUMBER(Q338),Q338*R338*S338*T338*U338,"Missing input")</x:f>
        <x:v>0</x:v>
      </x:c>
      <x:c r="W338" s="2"/>
      <x:c r="X338" s="2"/>
    </x:row>
    <x:row r="339" ht="23" customHeight="1">
      <x:c r="A339" s="2" t="str">
        <x:v>TTO</x:v>
      </x:c>
      <x:c r="B339" s="2" t="str">
        <x:v>Trinidad and Tobago</x:v>
      </x:c>
      <x:c r="C339" s="2" t="str">
        <x:v>LATAM and Caribbean</x:v>
      </x:c>
      <x:c r="D339" s="2" t="str">
        <x:v>Low</x:v>
      </x:c>
      <x:c r="E339" s="17" t="n">
        <x:f>'Country Inputs'!F169</x:f>
        <x:v>7731</x:v>
      </x:c>
      <x:c r="F339" s="18" t="n">
        <x:f>'Country Inputs'!L169</x:f>
        <x:v>1</x:v>
      </x:c>
      <x:c r="G339" s="18" t="n">
        <x:f>'Country Inputs'!O169</x:f>
        <x:v>0.5</x:v>
      </x:c>
      <x:c r="H339" s="18" t="n">
        <x:f>'Country Inputs'!R169</x:f>
        <x:v>0.1</x:v>
      </x:c>
      <x:c r="I339" s="12" t="n">
        <x:f>IF(COUNT('Country Inputs'!F169,'Country Inputs'!L169,'Country Inputs'!O169,'Country Inputs'!R169)&lt;4,"Missing input",E339*F339*G339*H339)</x:f>
        <x:v>386.55</x:v>
      </x:c>
      <x:c r="J339" s="12" t="n">
        <x:f>'Country Inputs'!U169</x:f>
        <x:v>70</x:v>
      </x:c>
      <x:c r="K339" s="12" t="n">
        <x:f>IF(ISNUMBER(I339),I339/J339,"Missing input")</x:f>
        <x:v>5.522142857142858</x:v>
      </x:c>
      <x:c r="L339" s="12" t="n">
        <x:f>Assumptions!B9</x:f>
        <x:v>7</x:v>
      </x:c>
      <x:c r="M339" s="12" t="n">
        <x:f>IF(ISNUMBER(K339),K339/L339,"Missing input")</x:f>
        <x:v>0.7888775510204082</x:v>
      </x:c>
      <x:c r="N339" s="17" t="n">
        <x:f>Assumptions!B6</x:f>
        <x:v>6000</x:v>
      </x:c>
      <x:c r="O339" s="17" t="n">
        <x:f>Assumptions!B7</x:f>
        <x:v>1200</x:v>
      </x:c>
      <x:c r="P339" s="17" t="n">
        <x:f>Assumptions!B8</x:f>
        <x:v>24</x:v>
      </x:c>
      <x:c r="Q339" s="12" t="n">
        <x:f>IF(COUNT(Assumptions!B6:B8)&lt;3,"Missing price input",IF(ISNUMBER(M339),M339*N339+K339*O339+I339*P339,"Missing input"))</x:f>
        <x:v>20637.03673469388</x:v>
      </x:c>
      <x:c r="R339" s="15" t="n">
        <x:f>0</x:f>
        <x:v>0</x:v>
      </x:c>
      <x:c r="S339" s="15" t="n">
        <x:f>0</x:f>
        <x:v>0</x:v>
      </x:c>
      <x:c r="T339" s="15" t="n">
        <x:f>0</x:f>
        <x:v>0</x:v>
      </x:c>
      <x:c r="U339" s="15" t="n">
        <x:f>Assumptions!B10</x:f>
        <x:v>0.5</x:v>
      </x:c>
      <x:c r="V339" s="16" t="n">
        <x:f>IF(ISNUMBER(Q339),Q339*R339*S339*T339*U339,"Missing input")</x:f>
        <x:v>0</x:v>
      </x:c>
      <x:c r="W339" s="2"/>
      <x:c r="X339" s="2"/>
    </x:row>
    <x:row r="340" ht="23" customHeight="1">
      <x:c r="A340" s="2" t="str">
        <x:v>TTO</x:v>
      </x:c>
      <x:c r="B340" s="2" t="str">
        <x:v>Trinidad and Tobago</x:v>
      </x:c>
      <x:c r="C340" s="2" t="str">
        <x:v>LATAM and Caribbean</x:v>
      </x:c>
      <x:c r="D340" s="2" t="str">
        <x:v>Base</x:v>
      </x:c>
      <x:c r="E340" s="17" t="n">
        <x:f>'Country Inputs'!F169</x:f>
        <x:v>7731</x:v>
      </x:c>
      <x:c r="F340" s="18" t="n">
        <x:f>'Country Inputs'!M169</x:f>
        <x:v>1</x:v>
      </x:c>
      <x:c r="G340" s="18" t="n">
        <x:f>'Country Inputs'!P169</x:f>
        <x:v>0.65</x:v>
      </x:c>
      <x:c r="H340" s="18" t="n">
        <x:f>'Country Inputs'!S169</x:f>
        <x:v>0.2</x:v>
      </x:c>
      <x:c r="I340" s="12" t="n">
        <x:f>IF(COUNT('Country Inputs'!F169,'Country Inputs'!M169,'Country Inputs'!P169,'Country Inputs'!S169)&lt;4,"Missing input",E340*F340*G340*H340)</x:f>
        <x:v>1005.0300000000002</x:v>
      </x:c>
      <x:c r="J340" s="12" t="n">
        <x:f>'Country Inputs'!U169</x:f>
        <x:v>70</x:v>
      </x:c>
      <x:c r="K340" s="12" t="n">
        <x:f>IF(ISNUMBER(I340),I340/J340,"Missing input")</x:f>
        <x:v>14.35757142857143</x:v>
      </x:c>
      <x:c r="L340" s="12" t="n">
        <x:f>Assumptions!C9</x:f>
        <x:v>7</x:v>
      </x:c>
      <x:c r="M340" s="12" t="n">
        <x:f>IF(ISNUMBER(K340),K340/L340,"Missing input")</x:f>
        <x:v>2.0510816326530614</x:v>
      </x:c>
      <x:c r="N340" s="17" t="n">
        <x:f>Assumptions!C6</x:f>
        <x:v>12000</x:v>
      </x:c>
      <x:c r="O340" s="17" t="n">
        <x:f>Assumptions!C7</x:f>
        <x:v>2400</x:v>
      </x:c>
      <x:c r="P340" s="17" t="n">
        <x:f>Assumptions!C8</x:f>
        <x:v>48</x:v>
      </x:c>
      <x:c r="Q340" s="12" t="n">
        <x:f>IF(COUNT(Assumptions!C6:C8)&lt;3,"Missing price input",IF(ISNUMBER(M340),M340*N340+K340*O340+I340*P340,"Missing input"))</x:f>
        <x:v>107312.59102040817</x:v>
      </x:c>
      <x:c r="R340" s="15" t="n">
        <x:f>0</x:f>
        <x:v>0</x:v>
      </x:c>
      <x:c r="S340" s="15" t="n">
        <x:f>0</x:f>
        <x:v>0</x:v>
      </x:c>
      <x:c r="T340" s="15" t="n">
        <x:f>0</x:f>
        <x:v>0</x:v>
      </x:c>
      <x:c r="U340" s="15" t="n">
        <x:f>Assumptions!C10</x:f>
        <x:v>0.5</x:v>
      </x:c>
      <x:c r="V340" s="16" t="n">
        <x:f>IF(ISNUMBER(Q340),Q340*R340*S340*T340*U340,"Missing input")</x:f>
        <x:v>0</x:v>
      </x:c>
      <x:c r="W340" s="2"/>
      <x:c r="X340" s="2"/>
    </x:row>
    <x:row r="341" ht="23" customHeight="1">
      <x:c r="A341" s="2" t="str">
        <x:v>TTO</x:v>
      </x:c>
      <x:c r="B341" s="2" t="str">
        <x:v>Trinidad and Tobago</x:v>
      </x:c>
      <x:c r="C341" s="2" t="str">
        <x:v>LATAM and Caribbean</x:v>
      </x:c>
      <x:c r="D341" s="2" t="str">
        <x:v>High</x:v>
      </x:c>
      <x:c r="E341" s="17" t="n">
        <x:f>'Country Inputs'!F169</x:f>
        <x:v>7731</x:v>
      </x:c>
      <x:c r="F341" s="18" t="n">
        <x:f>'Country Inputs'!N169</x:f>
        <x:v>1</x:v>
      </x:c>
      <x:c r="G341" s="18" t="n">
        <x:f>'Country Inputs'!Q169</x:f>
        <x:v>0.8</x:v>
      </x:c>
      <x:c r="H341" s="18" t="n">
        <x:f>'Country Inputs'!T169</x:f>
        <x:v>0.32</x:v>
      </x:c>
      <x:c r="I341" s="12" t="n">
        <x:f>IF(COUNT('Country Inputs'!F169,'Country Inputs'!N169,'Country Inputs'!Q169,'Country Inputs'!T169)&lt;4,"Missing input",E341*F341*G341*H341)</x:f>
        <x:v>1979.1360000000002</x:v>
      </x:c>
      <x:c r="J341" s="12" t="n">
        <x:f>'Country Inputs'!U169</x:f>
        <x:v>70</x:v>
      </x:c>
      <x:c r="K341" s="12" t="n">
        <x:f>IF(ISNUMBER(I341),I341/J341,"Missing input")</x:f>
        <x:v>28.27337142857143</x:v>
      </x:c>
      <x:c r="L341" s="12" t="n">
        <x:f>Assumptions!D9</x:f>
        <x:v>7</x:v>
      </x:c>
      <x:c r="M341" s="12" t="n">
        <x:f>IF(ISNUMBER(K341),K341/L341,"Missing input")</x:f>
        <x:v>4.03905306122449</x:v>
      </x:c>
      <x:c r="N341" s="17" t="n">
        <x:f>Assumptions!D6</x:f>
        <x:v>18000</x:v>
      </x:c>
      <x:c r="O341" s="17" t="n">
        <x:f>Assumptions!D7</x:f>
        <x:v>3600</x:v>
      </x:c>
      <x:c r="P341" s="17" t="n">
        <x:f>Assumptions!D8</x:f>
        <x:v>72</x:v>
      </x:c>
      <x:c r="Q341" s="12" t="n">
        <x:f>IF(COUNT(Assumptions!D6:D8)&lt;3,"Missing price input",IF(ISNUMBER(M341),M341*N341+K341*O341+I341*P341,"Missing input"))</x:f>
        <x:v>316984.884244898</x:v>
      </x:c>
      <x:c r="R341" s="15" t="n">
        <x:f>0</x:f>
        <x:v>0</x:v>
      </x:c>
      <x:c r="S341" s="15" t="n">
        <x:f>0</x:f>
        <x:v>0</x:v>
      </x:c>
      <x:c r="T341" s="15" t="n">
        <x:f>0</x:f>
        <x:v>0</x:v>
      </x:c>
      <x:c r="U341" s="15" t="n">
        <x:f>Assumptions!D10</x:f>
        <x:v>0.5</x:v>
      </x:c>
      <x:c r="V341" s="16" t="n">
        <x:f>IF(ISNUMBER(Q341),Q341*R341*S341*T341*U341,"Missing input")</x:f>
        <x:v>0</x:v>
      </x:c>
      <x:c r="W341" s="2"/>
      <x:c r="X341" s="2"/>
    </x:row>
    <x:row r="342" ht="23" customHeight="1">
      <x:c r="A342" s="2" t="str">
        <x:v>VIR</x:v>
      </x:c>
      <x:c r="B342" s="2" t="str">
        <x:v>United States Virgin Islands</x:v>
      </x:c>
      <x:c r="C342" s="2" t="str">
        <x:v>LATAM and Caribbean</x:v>
      </x:c>
      <x:c r="D342" s="2" t="str">
        <x:v>Low</x:v>
      </x:c>
      <x:c r="E342" s="17" t="n">
        <x:f>'Country Inputs'!F171</x:f>
        <x:v>2994</x:v>
      </x:c>
      <x:c r="F342" s="18" t="n">
        <x:f>'Country Inputs'!L171</x:f>
        <x:v>1</x:v>
      </x:c>
      <x:c r="G342" s="18" t="n">
        <x:f>'Country Inputs'!O171</x:f>
        <x:v>0.5</x:v>
      </x:c>
      <x:c r="H342" s="18" t="n">
        <x:f>'Country Inputs'!R171</x:f>
        <x:v>0.1</x:v>
      </x:c>
      <x:c r="I342" s="12" t="n">
        <x:f>IF(COUNT('Country Inputs'!F171,'Country Inputs'!L171,'Country Inputs'!O171,'Country Inputs'!R171)&lt;4,"Missing input",E342*F342*G342*H342)</x:f>
        <x:v>149.70000000000002</x:v>
      </x:c>
      <x:c r="J342" s="12" t="n">
        <x:f>'Country Inputs'!U171</x:f>
        <x:v>70</x:v>
      </x:c>
      <x:c r="K342" s="12" t="n">
        <x:f>IF(ISNUMBER(I342),I342/J342,"Missing input")</x:f>
        <x:v>2.138571428571429</x:v>
      </x:c>
      <x:c r="L342" s="12" t="n">
        <x:f>Assumptions!B9</x:f>
        <x:v>7</x:v>
      </x:c>
      <x:c r="M342" s="12" t="n">
        <x:f>IF(ISNUMBER(K342),K342/L342,"Missing input")</x:f>
        <x:v>0.3055102040816327</x:v>
      </x:c>
      <x:c r="N342" s="17" t="n">
        <x:f>Assumptions!B6</x:f>
        <x:v>6000</x:v>
      </x:c>
      <x:c r="O342" s="17" t="n">
        <x:f>Assumptions!B7</x:f>
        <x:v>1200</x:v>
      </x:c>
      <x:c r="P342" s="17" t="n">
        <x:f>Assumptions!B8</x:f>
        <x:v>24</x:v>
      </x:c>
      <x:c r="Q342" s="12" t="n">
        <x:f>IF(COUNT(Assumptions!B6:B8)&lt;3,"Missing price input",IF(ISNUMBER(M342),M342*N342+K342*O342+I342*P342,"Missing input"))</x:f>
        <x:v>7992.146938775511</x:v>
      </x:c>
      <x:c r="R342" s="15" t="n">
        <x:f>0</x:f>
        <x:v>0</x:v>
      </x:c>
      <x:c r="S342" s="15" t="n">
        <x:f>0</x:f>
        <x:v>0</x:v>
      </x:c>
      <x:c r="T342" s="15" t="n">
        <x:f>0</x:f>
        <x:v>0</x:v>
      </x:c>
      <x:c r="U342" s="15" t="n">
        <x:f>Assumptions!B10</x:f>
        <x:v>0.5</x:v>
      </x:c>
      <x:c r="V342" s="16" t="n">
        <x:f>IF(ISNUMBER(Q342),Q342*R342*S342*T342*U342,"Missing input")</x:f>
        <x:v>0</x:v>
      </x:c>
      <x:c r="W342" s="2"/>
      <x:c r="X342" s="2"/>
    </x:row>
    <x:row r="343" ht="23" customHeight="1">
      <x:c r="A343" s="2" t="str">
        <x:v>VIR</x:v>
      </x:c>
      <x:c r="B343" s="2" t="str">
        <x:v>United States Virgin Islands</x:v>
      </x:c>
      <x:c r="C343" s="2" t="str">
        <x:v>LATAM and Caribbean</x:v>
      </x:c>
      <x:c r="D343" s="2" t="str">
        <x:v>Base</x:v>
      </x:c>
      <x:c r="E343" s="17" t="n">
        <x:f>'Country Inputs'!F171</x:f>
        <x:v>2994</x:v>
      </x:c>
      <x:c r="F343" s="18" t="n">
        <x:f>'Country Inputs'!M171</x:f>
        <x:v>1</x:v>
      </x:c>
      <x:c r="G343" s="18" t="n">
        <x:f>'Country Inputs'!P171</x:f>
        <x:v>0.65</x:v>
      </x:c>
      <x:c r="H343" s="18" t="n">
        <x:f>'Country Inputs'!S171</x:f>
        <x:v>0.2</x:v>
      </x:c>
      <x:c r="I343" s="12" t="n">
        <x:f>IF(COUNT('Country Inputs'!F171,'Country Inputs'!M171,'Country Inputs'!P171,'Country Inputs'!S171)&lt;4,"Missing input",E343*F343*G343*H343)</x:f>
        <x:v>389.22</x:v>
      </x:c>
      <x:c r="J343" s="12" t="n">
        <x:f>'Country Inputs'!U171</x:f>
        <x:v>70</x:v>
      </x:c>
      <x:c r="K343" s="12" t="n">
        <x:f>IF(ISNUMBER(I343),I343/J343,"Missing input")</x:f>
        <x:v>5.5602857142857145</x:v>
      </x:c>
      <x:c r="L343" s="12" t="n">
        <x:f>Assumptions!C9</x:f>
        <x:v>7</x:v>
      </x:c>
      <x:c r="M343" s="12" t="n">
        <x:f>IF(ISNUMBER(K343),K343/L343,"Missing input")</x:f>
        <x:v>0.7943265306122449</x:v>
      </x:c>
      <x:c r="N343" s="17" t="n">
        <x:f>Assumptions!C6</x:f>
        <x:v>12000</x:v>
      </x:c>
      <x:c r="O343" s="17" t="n">
        <x:f>Assumptions!C7</x:f>
        <x:v>2400</x:v>
      </x:c>
      <x:c r="P343" s="17" t="n">
        <x:f>Assumptions!C8</x:f>
        <x:v>48</x:v>
      </x:c>
      <x:c r="Q343" s="12" t="n">
        <x:f>IF(COUNT(Assumptions!C6:C8)&lt;3,"Missing price input",IF(ISNUMBER(M343),M343*N343+K343*O343+I343*P343,"Missing input"))</x:f>
        <x:v>41559.164081632654</x:v>
      </x:c>
      <x:c r="R343" s="15" t="n">
        <x:f>0</x:f>
        <x:v>0</x:v>
      </x:c>
      <x:c r="S343" s="15" t="n">
        <x:f>0</x:f>
        <x:v>0</x:v>
      </x:c>
      <x:c r="T343" s="15" t="n">
        <x:f>0</x:f>
        <x:v>0</x:v>
      </x:c>
      <x:c r="U343" s="15" t="n">
        <x:f>Assumptions!C10</x:f>
        <x:v>0.5</x:v>
      </x:c>
      <x:c r="V343" s="16" t="n">
        <x:f>IF(ISNUMBER(Q343),Q343*R343*S343*T343*U343,"Missing input")</x:f>
        <x:v>0</x:v>
      </x:c>
      <x:c r="W343" s="2"/>
      <x:c r="X343" s="2"/>
    </x:row>
    <x:row r="344" ht="23" customHeight="1">
      <x:c r="A344" s="2" t="str">
        <x:v>VIR</x:v>
      </x:c>
      <x:c r="B344" s="2" t="str">
        <x:v>United States Virgin Islands</x:v>
      </x:c>
      <x:c r="C344" s="2" t="str">
        <x:v>LATAM and Caribbean</x:v>
      </x:c>
      <x:c r="D344" s="2" t="str">
        <x:v>High</x:v>
      </x:c>
      <x:c r="E344" s="17" t="n">
        <x:f>'Country Inputs'!F171</x:f>
        <x:v>2994</x:v>
      </x:c>
      <x:c r="F344" s="18" t="n">
        <x:f>'Country Inputs'!N171</x:f>
        <x:v>1</x:v>
      </x:c>
      <x:c r="G344" s="18" t="n">
        <x:f>'Country Inputs'!Q171</x:f>
        <x:v>0.8</x:v>
      </x:c>
      <x:c r="H344" s="18" t="n">
        <x:f>'Country Inputs'!T171</x:f>
        <x:v>0.32</x:v>
      </x:c>
      <x:c r="I344" s="12" t="n">
        <x:f>IF(COUNT('Country Inputs'!F171,'Country Inputs'!N171,'Country Inputs'!Q171,'Country Inputs'!T171)&lt;4,"Missing input",E344*F344*G344*H344)</x:f>
        <x:v>766.464</x:v>
      </x:c>
      <x:c r="J344" s="12" t="n">
        <x:f>'Country Inputs'!U171</x:f>
        <x:v>70</x:v>
      </x:c>
      <x:c r="K344" s="12" t="n">
        <x:f>IF(ISNUMBER(I344),I344/J344,"Missing input")</x:f>
        <x:v>10.949485714285714</x:v>
      </x:c>
      <x:c r="L344" s="12" t="n">
        <x:f>Assumptions!D9</x:f>
        <x:v>7</x:v>
      </x:c>
      <x:c r="M344" s="12" t="n">
        <x:f>IF(ISNUMBER(K344),K344/L344,"Missing input")</x:f>
        <x:v>1.5642122448979592</x:v>
      </x:c>
      <x:c r="N344" s="17" t="n">
        <x:f>Assumptions!D6</x:f>
        <x:v>18000</x:v>
      </x:c>
      <x:c r="O344" s="17" t="n">
        <x:f>Assumptions!D7</x:f>
        <x:v>3600</x:v>
      </x:c>
      <x:c r="P344" s="17" t="n">
        <x:f>Assumptions!D8</x:f>
        <x:v>72</x:v>
      </x:c>
      <x:c r="Q344" s="12" t="n">
        <x:f>IF(COUNT(Assumptions!D6:D8)&lt;3,"Missing price input",IF(ISNUMBER(M344),M344*N344+K344*O344+I344*P344,"Missing input"))</x:f>
        <x:v>122759.37697959185</x:v>
      </x:c>
      <x:c r="R344" s="15" t="n">
        <x:f>0</x:f>
        <x:v>0</x:v>
      </x:c>
      <x:c r="S344" s="15" t="n">
        <x:f>0</x:f>
        <x:v>0</x:v>
      </x:c>
      <x:c r="T344" s="15" t="n">
        <x:f>0</x:f>
        <x:v>0</x:v>
      </x:c>
      <x:c r="U344" s="15" t="n">
        <x:f>Assumptions!D10</x:f>
        <x:v>0.5</x:v>
      </x:c>
      <x:c r="V344" s="16" t="n">
        <x:f>IF(ISNUMBER(Q344),Q344*R344*S344*T344*U344,"Missing input")</x:f>
        <x:v>0</x:v>
      </x:c>
      <x:c r="W344" s="2"/>
      <x:c r="X344" s="2"/>
    </x:row>
    <x:row r="345" ht="23" customHeight="1">
      <x:c r="A345" s="2" t="str">
        <x:v>URY</x:v>
      </x:c>
      <x:c r="B345" s="2" t="str">
        <x:v>Uruguay</x:v>
      </x:c>
      <x:c r="C345" s="2" t="str">
        <x:v>LATAM and Caribbean</x:v>
      </x:c>
      <x:c r="D345" s="2" t="str">
        <x:v>Low</x:v>
      </x:c>
      <x:c r="E345" s="17" t="n">
        <x:f>'Country Inputs'!F172</x:f>
        <x:v>13516</x:v>
      </x:c>
      <x:c r="F345" s="18" t="n">
        <x:f>'Country Inputs'!L172</x:f>
        <x:v>1</x:v>
      </x:c>
      <x:c r="G345" s="18" t="n">
        <x:f>'Country Inputs'!O172</x:f>
        <x:v>0.5</x:v>
      </x:c>
      <x:c r="H345" s="18" t="n">
        <x:f>'Country Inputs'!R172</x:f>
        <x:v>0.1</x:v>
      </x:c>
      <x:c r="I345" s="12" t="n">
        <x:f>IF(COUNT('Country Inputs'!F172,'Country Inputs'!L172,'Country Inputs'!O172,'Country Inputs'!R172)&lt;4,"Missing input",E345*F345*G345*H345)</x:f>
        <x:v>675.8000000000001</x:v>
      </x:c>
      <x:c r="J345" s="12" t="n">
        <x:f>'Country Inputs'!U172</x:f>
        <x:v>70</x:v>
      </x:c>
      <x:c r="K345" s="12" t="n">
        <x:f>IF(ISNUMBER(I345),I345/J345,"Missing input")</x:f>
        <x:v>9.654285714285715</x:v>
      </x:c>
      <x:c r="L345" s="12" t="n">
        <x:f>Assumptions!B9</x:f>
        <x:v>7</x:v>
      </x:c>
      <x:c r="M345" s="12" t="n">
        <x:f>IF(ISNUMBER(K345),K345/L345,"Missing input")</x:f>
        <x:v>1.3791836734693879</x:v>
      </x:c>
      <x:c r="N345" s="17" t="n">
        <x:f>Assumptions!B6</x:f>
        <x:v>6000</x:v>
      </x:c>
      <x:c r="O345" s="17" t="n">
        <x:f>Assumptions!B7</x:f>
        <x:v>1200</x:v>
      </x:c>
      <x:c r="P345" s="17" t="n">
        <x:f>Assumptions!B8</x:f>
        <x:v>24</x:v>
      </x:c>
      <x:c r="Q345" s="12" t="n">
        <x:f>IF(COUNT(Assumptions!B6:B8)&lt;3,"Missing price input",IF(ISNUMBER(M345),M345*N345+K345*O345+I345*P345,"Missing input"))</x:f>
        <x:v>36079.44489795918</x:v>
      </x:c>
      <x:c r="R345" s="15" t="n">
        <x:f>0</x:f>
        <x:v>0</x:v>
      </x:c>
      <x:c r="S345" s="15" t="n">
        <x:f>0</x:f>
        <x:v>0</x:v>
      </x:c>
      <x:c r="T345" s="15" t="n">
        <x:f>0</x:f>
        <x:v>0</x:v>
      </x:c>
      <x:c r="U345" s="15" t="n">
        <x:f>Assumptions!B10</x:f>
        <x:v>0.5</x:v>
      </x:c>
      <x:c r="V345" s="16" t="n">
        <x:f>IF(ISNUMBER(Q345),Q345*R345*S345*T345*U345,"Missing input")</x:f>
        <x:v>0</x:v>
      </x:c>
      <x:c r="W345" s="2"/>
      <x:c r="X345" s="2"/>
    </x:row>
    <x:row r="346" ht="23" customHeight="1">
      <x:c r="A346" s="2" t="str">
        <x:v>URY</x:v>
      </x:c>
      <x:c r="B346" s="2" t="str">
        <x:v>Uruguay</x:v>
      </x:c>
      <x:c r="C346" s="2" t="str">
        <x:v>LATAM and Caribbean</x:v>
      </x:c>
      <x:c r="D346" s="2" t="str">
        <x:v>Base</x:v>
      </x:c>
      <x:c r="E346" s="17" t="n">
        <x:f>'Country Inputs'!F172</x:f>
        <x:v>13516</x:v>
      </x:c>
      <x:c r="F346" s="18" t="n">
        <x:f>'Country Inputs'!M172</x:f>
        <x:v>1</x:v>
      </x:c>
      <x:c r="G346" s="18" t="n">
        <x:f>'Country Inputs'!P172</x:f>
        <x:v>0.65</x:v>
      </x:c>
      <x:c r="H346" s="18" t="n">
        <x:f>'Country Inputs'!S172</x:f>
        <x:v>0.2</x:v>
      </x:c>
      <x:c r="I346" s="12" t="n">
        <x:f>IF(COUNT('Country Inputs'!F172,'Country Inputs'!M172,'Country Inputs'!P172,'Country Inputs'!S172)&lt;4,"Missing input",E346*F346*G346*H346)</x:f>
        <x:v>1757.08</x:v>
      </x:c>
      <x:c r="J346" s="12" t="n">
        <x:f>'Country Inputs'!U172</x:f>
        <x:v>70</x:v>
      </x:c>
      <x:c r="K346" s="12" t="n">
        <x:f>IF(ISNUMBER(I346),I346/J346,"Missing input")</x:f>
        <x:v>25.101142857142857</x:v>
      </x:c>
      <x:c r="L346" s="12" t="n">
        <x:f>Assumptions!C9</x:f>
        <x:v>7</x:v>
      </x:c>
      <x:c r="M346" s="12" t="n">
        <x:f>IF(ISNUMBER(K346),K346/L346,"Missing input")</x:f>
        <x:v>3.5858775510204084</x:v>
      </x:c>
      <x:c r="N346" s="17" t="n">
        <x:f>Assumptions!C6</x:f>
        <x:v>12000</x:v>
      </x:c>
      <x:c r="O346" s="17" t="n">
        <x:f>Assumptions!C7</x:f>
        <x:v>2400</x:v>
      </x:c>
      <x:c r="P346" s="17" t="n">
        <x:f>Assumptions!C8</x:f>
        <x:v>48</x:v>
      </x:c>
      <x:c r="Q346" s="12" t="n">
        <x:f>IF(COUNT(Assumptions!C6:C8)&lt;3,"Missing price input",IF(ISNUMBER(M346),M346*N346+K346*O346+I346*P346,"Missing input"))</x:f>
        <x:v>187613.11346938775</x:v>
      </x:c>
      <x:c r="R346" s="15" t="n">
        <x:f>0</x:f>
        <x:v>0</x:v>
      </x:c>
      <x:c r="S346" s="15" t="n">
        <x:f>0</x:f>
        <x:v>0</x:v>
      </x:c>
      <x:c r="T346" s="15" t="n">
        <x:f>0</x:f>
        <x:v>0</x:v>
      </x:c>
      <x:c r="U346" s="15" t="n">
        <x:f>Assumptions!C10</x:f>
        <x:v>0.5</x:v>
      </x:c>
      <x:c r="V346" s="16" t="n">
        <x:f>IF(ISNUMBER(Q346),Q346*R346*S346*T346*U346,"Missing input")</x:f>
        <x:v>0</x:v>
      </x:c>
      <x:c r="W346" s="2"/>
      <x:c r="X346" s="2"/>
    </x:row>
    <x:row r="347" ht="23" customHeight="1">
      <x:c r="A347" s="2" t="str">
        <x:v>URY</x:v>
      </x:c>
      <x:c r="B347" s="2" t="str">
        <x:v>Uruguay</x:v>
      </x:c>
      <x:c r="C347" s="2" t="str">
        <x:v>LATAM and Caribbean</x:v>
      </x:c>
      <x:c r="D347" s="2" t="str">
        <x:v>High</x:v>
      </x:c>
      <x:c r="E347" s="17" t="n">
        <x:f>'Country Inputs'!F172</x:f>
        <x:v>13516</x:v>
      </x:c>
      <x:c r="F347" s="18" t="n">
        <x:f>'Country Inputs'!N172</x:f>
        <x:v>1</x:v>
      </x:c>
      <x:c r="G347" s="18" t="n">
        <x:f>'Country Inputs'!Q172</x:f>
        <x:v>0.8</x:v>
      </x:c>
      <x:c r="H347" s="18" t="n">
        <x:f>'Country Inputs'!T172</x:f>
        <x:v>0.32</x:v>
      </x:c>
      <x:c r="I347" s="12" t="n">
        <x:f>IF(COUNT('Country Inputs'!F172,'Country Inputs'!N172,'Country Inputs'!Q172,'Country Inputs'!T172)&lt;4,"Missing input",E347*F347*G347*H347)</x:f>
        <x:v>3460.0960000000005</x:v>
      </x:c>
      <x:c r="J347" s="12" t="n">
        <x:f>'Country Inputs'!U172</x:f>
        <x:v>70</x:v>
      </x:c>
      <x:c r="K347" s="12" t="n">
        <x:f>IF(ISNUMBER(I347),I347/J347,"Missing input")</x:f>
        <x:v>49.42994285714286</x:v>
      </x:c>
      <x:c r="L347" s="12" t="n">
        <x:f>Assumptions!D9</x:f>
        <x:v>7</x:v>
      </x:c>
      <x:c r="M347" s="12" t="n">
        <x:f>IF(ISNUMBER(K347),K347/L347,"Missing input")</x:f>
        <x:v>7.061420408163266</x:v>
      </x:c>
      <x:c r="N347" s="17" t="n">
        <x:f>Assumptions!D6</x:f>
        <x:v>18000</x:v>
      </x:c>
      <x:c r="O347" s="17" t="n">
        <x:f>Assumptions!D7</x:f>
        <x:v>3600</x:v>
      </x:c>
      <x:c r="P347" s="17" t="n">
        <x:f>Assumptions!D8</x:f>
        <x:v>72</x:v>
      </x:c>
      <x:c r="Q347" s="12" t="n">
        <x:f>IF(COUNT(Assumptions!D6:D8)&lt;3,"Missing price input",IF(ISNUMBER(M347),M347*N347+K347*O347+I347*P347,"Missing input"))</x:f>
        <x:v>554180.2736326532</x:v>
      </x:c>
      <x:c r="R347" s="15" t="n">
        <x:f>0</x:f>
        <x:v>0</x:v>
      </x:c>
      <x:c r="S347" s="15" t="n">
        <x:f>0</x:f>
        <x:v>0</x:v>
      </x:c>
      <x:c r="T347" s="15" t="n">
        <x:f>0</x:f>
        <x:v>0</x:v>
      </x:c>
      <x:c r="U347" s="15" t="n">
        <x:f>Assumptions!D10</x:f>
        <x:v>0.5</x:v>
      </x:c>
      <x:c r="V347" s="16" t="n">
        <x:f>IF(ISNUMBER(Q347),Q347*R347*S347*T347*U347,"Missing input")</x:f>
        <x:v>0</x:v>
      </x:c>
      <x:c r="W347" s="2"/>
      <x:c r="X347" s="2"/>
    </x:row>
    <x:row r="348" ht="23" customHeight="1">
      <x:c r="A348" s="2" t="str">
        <x:v>BHR</x:v>
      </x:c>
      <x:c r="B348" s="2" t="str">
        <x:v>Bahrain</x:v>
      </x:c>
      <x:c r="C348" s="2" t="str">
        <x:v>Middle East</x:v>
      </x:c>
      <x:c r="D348" s="2" t="str">
        <x:v>Low</x:v>
      </x:c>
      <x:c r="E348" s="17" t="n">
        <x:f>'Country Inputs'!F174</x:f>
        <x:v>23993</x:v>
      </x:c>
      <x:c r="F348" s="18" t="n">
        <x:f>'Country Inputs'!L174</x:f>
        <x:v>1</x:v>
      </x:c>
      <x:c r="G348" s="18" t="n">
        <x:f>'Country Inputs'!O174</x:f>
        <x:v>0.35</x:v>
      </x:c>
      <x:c r="H348" s="18" t="n">
        <x:f>'Country Inputs'!R174</x:f>
        <x:v>0.15</x:v>
      </x:c>
      <x:c r="I348" s="12" t="n">
        <x:f>IF(COUNT('Country Inputs'!F174,'Country Inputs'!L174,'Country Inputs'!O174,'Country Inputs'!R174)&lt;4,"Missing input",E348*F348*G348*H348)</x:f>
        <x:v>1259.6325</x:v>
      </x:c>
      <x:c r="J348" s="12" t="n">
        <x:f>'Country Inputs'!U174</x:f>
        <x:v>150</x:v>
      </x:c>
      <x:c r="K348" s="12" t="n">
        <x:f>IF(ISNUMBER(I348),I348/J348,"Missing input")</x:f>
        <x:v>8.397549999999999</x:v>
      </x:c>
      <x:c r="L348" s="12" t="n">
        <x:f>Assumptions!B9</x:f>
        <x:v>7</x:v>
      </x:c>
      <x:c r="M348" s="12" t="n">
        <x:f>IF(ISNUMBER(K348),K348/L348,"Missing input")</x:f>
        <x:v>1.1996499999999999</x:v>
      </x:c>
      <x:c r="N348" s="17" t="n">
        <x:f>Assumptions!B6</x:f>
        <x:v>6000</x:v>
      </x:c>
      <x:c r="O348" s="17" t="n">
        <x:f>Assumptions!B7</x:f>
        <x:v>1200</x:v>
      </x:c>
      <x:c r="P348" s="17" t="n">
        <x:f>Assumptions!B8</x:f>
        <x:v>24</x:v>
      </x:c>
      <x:c r="Q348" s="12" t="n">
        <x:f>IF(COUNT(Assumptions!B6:B8)&lt;3,"Missing price input",IF(ISNUMBER(M348),M348*N348+K348*O348+I348*P348,"Missing input"))</x:f>
        <x:v>47506.14</x:v>
      </x:c>
      <x:c r="R348" s="15" t="n">
        <x:f>0</x:f>
        <x:v>0</x:v>
      </x:c>
      <x:c r="S348" s="15" t="n">
        <x:f>0</x:f>
        <x:v>0</x:v>
      </x:c>
      <x:c r="T348" s="15" t="n">
        <x:f>0</x:f>
        <x:v>0</x:v>
      </x:c>
      <x:c r="U348" s="15" t="n">
        <x:f>Assumptions!B10</x:f>
        <x:v>0.5</x:v>
      </x:c>
      <x:c r="V348" s="16" t="n">
        <x:f>IF(ISNUMBER(Q348),Q348*R348*S348*T348*U348,"Missing input")</x:f>
        <x:v>0</x:v>
      </x:c>
      <x:c r="W348" s="2"/>
      <x:c r="X348" s="2"/>
    </x:row>
    <x:row r="349" ht="23" customHeight="1">
      <x:c r="A349" s="2" t="str">
        <x:v>BHR</x:v>
      </x:c>
      <x:c r="B349" s="2" t="str">
        <x:v>Bahrain</x:v>
      </x:c>
      <x:c r="C349" s="2" t="str">
        <x:v>Middle East</x:v>
      </x:c>
      <x:c r="D349" s="2" t="str">
        <x:v>Base</x:v>
      </x:c>
      <x:c r="E349" s="17" t="n">
        <x:f>'Country Inputs'!F174</x:f>
        <x:v>23993</x:v>
      </x:c>
      <x:c r="F349" s="18" t="n">
        <x:f>'Country Inputs'!M174</x:f>
        <x:v>1</x:v>
      </x:c>
      <x:c r="G349" s="18" t="n">
        <x:f>'Country Inputs'!P174</x:f>
        <x:v>0.5</x:v>
      </x:c>
      <x:c r="H349" s="18" t="n">
        <x:f>'Country Inputs'!S174</x:f>
        <x:v>0.3</x:v>
      </x:c>
      <x:c r="I349" s="12" t="n">
        <x:f>IF(COUNT('Country Inputs'!F174,'Country Inputs'!M174,'Country Inputs'!P174,'Country Inputs'!S174)&lt;4,"Missing input",E349*F349*G349*H349)</x:f>
        <x:v>3598.95</x:v>
      </x:c>
      <x:c r="J349" s="12" t="n">
        <x:f>'Country Inputs'!U174</x:f>
        <x:v>150</x:v>
      </x:c>
      <x:c r="K349" s="12" t="n">
        <x:f>IF(ISNUMBER(I349),I349/J349,"Missing input")</x:f>
        <x:v>23.993</x:v>
      </x:c>
      <x:c r="L349" s="12" t="n">
        <x:f>Assumptions!C9</x:f>
        <x:v>7</x:v>
      </x:c>
      <x:c r="M349" s="12" t="n">
        <x:f>IF(ISNUMBER(K349),K349/L349,"Missing input")</x:f>
        <x:v>3.4275714285714285</x:v>
      </x:c>
      <x:c r="N349" s="17" t="n">
        <x:f>Assumptions!C6</x:f>
        <x:v>12000</x:v>
      </x:c>
      <x:c r="O349" s="17" t="n">
        <x:f>Assumptions!C7</x:f>
        <x:v>2400</x:v>
      </x:c>
      <x:c r="P349" s="17" t="n">
        <x:f>Assumptions!C8</x:f>
        <x:v>48</x:v>
      </x:c>
      <x:c r="Q349" s="12" t="n">
        <x:f>IF(COUNT(Assumptions!C6:C8)&lt;3,"Missing price input",IF(ISNUMBER(M349),M349*N349+K349*O349+I349*P349,"Missing input"))</x:f>
        <x:v>271463.6571428571</x:v>
      </x:c>
      <x:c r="R349" s="15" t="n">
        <x:f>0</x:f>
        <x:v>0</x:v>
      </x:c>
      <x:c r="S349" s="15" t="n">
        <x:f>0</x:f>
        <x:v>0</x:v>
      </x:c>
      <x:c r="T349" s="15" t="n">
        <x:f>0</x:f>
        <x:v>0</x:v>
      </x:c>
      <x:c r="U349" s="15" t="n">
        <x:f>Assumptions!C10</x:f>
        <x:v>0.5</x:v>
      </x:c>
      <x:c r="V349" s="16" t="n">
        <x:f>IF(ISNUMBER(Q349),Q349*R349*S349*T349*U349,"Missing input")</x:f>
        <x:v>0</x:v>
      </x:c>
      <x:c r="W349" s="2"/>
      <x:c r="X349" s="2"/>
    </x:row>
    <x:row r="350" ht="23" customHeight="1">
      <x:c r="A350" s="2" t="str">
        <x:v>BHR</x:v>
      </x:c>
      <x:c r="B350" s="2" t="str">
        <x:v>Bahrain</x:v>
      </x:c>
      <x:c r="C350" s="2" t="str">
        <x:v>Middle East</x:v>
      </x:c>
      <x:c r="D350" s="2" t="str">
        <x:v>High</x:v>
      </x:c>
      <x:c r="E350" s="17" t="n">
        <x:f>'Country Inputs'!F174</x:f>
        <x:v>23993</x:v>
      </x:c>
      <x:c r="F350" s="18" t="n">
        <x:f>'Country Inputs'!N174</x:f>
        <x:v>1</x:v>
      </x:c>
      <x:c r="G350" s="18" t="n">
        <x:f>'Country Inputs'!Q174</x:f>
        <x:v>0.65</x:v>
      </x:c>
      <x:c r="H350" s="18" t="n">
        <x:f>'Country Inputs'!T174</x:f>
        <x:v>0.5</x:v>
      </x:c>
      <x:c r="I350" s="12" t="n">
        <x:f>IF(COUNT('Country Inputs'!F174,'Country Inputs'!N174,'Country Inputs'!Q174,'Country Inputs'!T174)&lt;4,"Missing input",E350*F350*G350*H350)</x:f>
        <x:v>7797.725</x:v>
      </x:c>
      <x:c r="J350" s="12" t="n">
        <x:f>'Country Inputs'!U174</x:f>
        <x:v>150</x:v>
      </x:c>
      <x:c r="K350" s="12" t="n">
        <x:f>IF(ISNUMBER(I350),I350/J350,"Missing input")</x:f>
        <x:v>51.984833333333334</x:v>
      </x:c>
      <x:c r="L350" s="12" t="n">
        <x:f>Assumptions!D9</x:f>
        <x:v>7</x:v>
      </x:c>
      <x:c r="M350" s="12" t="n">
        <x:f>IF(ISNUMBER(K350),K350/L350,"Missing input")</x:f>
        <x:v>7.426404761904762</x:v>
      </x:c>
      <x:c r="N350" s="17" t="n">
        <x:f>Assumptions!D6</x:f>
        <x:v>18000</x:v>
      </x:c>
      <x:c r="O350" s="17" t="n">
        <x:f>Assumptions!D7</x:f>
        <x:v>3600</x:v>
      </x:c>
      <x:c r="P350" s="17" t="n">
        <x:f>Assumptions!D8</x:f>
        <x:v>72</x:v>
      </x:c>
      <x:c r="Q350" s="12" t="n">
        <x:f>IF(COUNT(Assumptions!D6:D8)&lt;3,"Missing price input",IF(ISNUMBER(M350),M350*N350+K350*O350+I350*P350,"Missing input"))</x:f>
        <x:v>882256.8857142858</x:v>
      </x:c>
      <x:c r="R350" s="15" t="n">
        <x:f>0</x:f>
        <x:v>0</x:v>
      </x:c>
      <x:c r="S350" s="15" t="n">
        <x:f>0</x:f>
        <x:v>0</x:v>
      </x:c>
      <x:c r="T350" s="15" t="n">
        <x:f>0</x:f>
        <x:v>0</x:v>
      </x:c>
      <x:c r="U350" s="15" t="n">
        <x:f>Assumptions!D10</x:f>
        <x:v>0.5</x:v>
      </x:c>
      <x:c r="V350" s="16" t="n">
        <x:f>IF(ISNUMBER(Q350),Q350*R350*S350*T350*U350,"Missing input")</x:f>
        <x:v>0</x:v>
      </x:c>
      <x:c r="W350" s="2"/>
      <x:c r="X350" s="2"/>
    </x:row>
    <x:row r="351" ht="23" customHeight="1">
      <x:c r="A351" s="2" t="str">
        <x:v>IRN</x:v>
      </x:c>
      <x:c r="B351" s="2" t="str">
        <x:v>Iran (Islamic Republic of)</x:v>
      </x:c>
      <x:c r="C351" s="2" t="str">
        <x:v>Middle East</x:v>
      </x:c>
      <x:c r="D351" s="2" t="str">
        <x:v>Low</x:v>
      </x:c>
      <x:c r="E351" s="17" t="n">
        <x:f>'Country Inputs'!F175</x:f>
        <x:v>171745</x:v>
      </x:c>
      <x:c r="F351" s="18" t="n">
        <x:f>'Country Inputs'!L175</x:f>
        <x:v>1</x:v>
      </x:c>
      <x:c r="G351" s="18" t="n">
        <x:f>'Country Inputs'!O175</x:f>
        <x:v>0.35</x:v>
      </x:c>
      <x:c r="H351" s="18" t="n">
        <x:f>'Country Inputs'!R175</x:f>
        <x:v>0.15</x:v>
      </x:c>
      <x:c r="I351" s="12" t="n">
        <x:f>IF(COUNT('Country Inputs'!F175,'Country Inputs'!L175,'Country Inputs'!O175,'Country Inputs'!R175)&lt;4,"Missing input",E351*F351*G351*H351)</x:f>
        <x:v>9016.6125</x:v>
      </x:c>
      <x:c r="J351" s="12" t="n">
        <x:f>'Country Inputs'!U175</x:f>
        <x:v>150</x:v>
      </x:c>
      <x:c r="K351" s="12" t="n">
        <x:f>IF(ISNUMBER(I351),I351/J351,"Missing input")</x:f>
        <x:v>60.110749999999996</x:v>
      </x:c>
      <x:c r="L351" s="12" t="n">
        <x:f>Assumptions!B9</x:f>
        <x:v>7</x:v>
      </x:c>
      <x:c r="M351" s="12" t="n">
        <x:f>IF(ISNUMBER(K351),K351/L351,"Missing input")</x:f>
        <x:v>8.58725</x:v>
      </x:c>
      <x:c r="N351" s="17" t="n">
        <x:f>Assumptions!B6</x:f>
        <x:v>6000</x:v>
      </x:c>
      <x:c r="O351" s="17" t="n">
        <x:f>Assumptions!B7</x:f>
        <x:v>1200</x:v>
      </x:c>
      <x:c r="P351" s="17" t="n">
        <x:f>Assumptions!B8</x:f>
        <x:v>24</x:v>
      </x:c>
      <x:c r="Q351" s="12" t="n">
        <x:f>IF(COUNT(Assumptions!B6:B8)&lt;3,"Missing price input",IF(ISNUMBER(M351),M351*N351+K351*O351+I351*P351,"Missing input"))</x:f>
        <x:v>340055.1</x:v>
      </x:c>
      <x:c r="R351" s="15" t="n">
        <x:f>0</x:f>
        <x:v>0</x:v>
      </x:c>
      <x:c r="S351" s="15" t="n">
        <x:f>0</x:f>
        <x:v>0</x:v>
      </x:c>
      <x:c r="T351" s="15" t="n">
        <x:f>0</x:f>
        <x:v>0</x:v>
      </x:c>
      <x:c r="U351" s="15" t="n">
        <x:f>Assumptions!B10</x:f>
        <x:v>0.5</x:v>
      </x:c>
      <x:c r="V351" s="16" t="n">
        <x:f>IF(ISNUMBER(Q351),Q351*R351*S351*T351*U351,"Missing input")</x:f>
        <x:v>0</x:v>
      </x:c>
      <x:c r="W351" s="2"/>
      <x:c r="X351" s="2"/>
    </x:row>
    <x:row r="352" ht="23" customHeight="1">
      <x:c r="A352" s="2" t="str">
        <x:v>IRN</x:v>
      </x:c>
      <x:c r="B352" s="2" t="str">
        <x:v>Iran (Islamic Republic of)</x:v>
      </x:c>
      <x:c r="C352" s="2" t="str">
        <x:v>Middle East</x:v>
      </x:c>
      <x:c r="D352" s="2" t="str">
        <x:v>Base</x:v>
      </x:c>
      <x:c r="E352" s="17" t="n">
        <x:f>'Country Inputs'!F175</x:f>
        <x:v>171745</x:v>
      </x:c>
      <x:c r="F352" s="18" t="n">
        <x:f>'Country Inputs'!M175</x:f>
        <x:v>1</x:v>
      </x:c>
      <x:c r="G352" s="18" t="n">
        <x:f>'Country Inputs'!P175</x:f>
        <x:v>0.5</x:v>
      </x:c>
      <x:c r="H352" s="18" t="n">
        <x:f>'Country Inputs'!S175</x:f>
        <x:v>0.3</x:v>
      </x:c>
      <x:c r="I352" s="12" t="n">
        <x:f>IF(COUNT('Country Inputs'!F175,'Country Inputs'!M175,'Country Inputs'!P175,'Country Inputs'!S175)&lt;4,"Missing input",E352*F352*G352*H352)</x:f>
        <x:v>25761.75</x:v>
      </x:c>
      <x:c r="J352" s="12" t="n">
        <x:f>'Country Inputs'!U175</x:f>
        <x:v>150</x:v>
      </x:c>
      <x:c r="K352" s="12" t="n">
        <x:f>IF(ISNUMBER(I352),I352/J352,"Missing input")</x:f>
        <x:v>171.745</x:v>
      </x:c>
      <x:c r="L352" s="12" t="n">
        <x:f>Assumptions!C9</x:f>
        <x:v>7</x:v>
      </x:c>
      <x:c r="M352" s="12" t="n">
        <x:f>IF(ISNUMBER(K352),K352/L352,"Missing input")</x:f>
        <x:v>24.535</x:v>
      </x:c>
      <x:c r="N352" s="17" t="n">
        <x:f>Assumptions!C6</x:f>
        <x:v>12000</x:v>
      </x:c>
      <x:c r="O352" s="17" t="n">
        <x:f>Assumptions!C7</x:f>
        <x:v>2400</x:v>
      </x:c>
      <x:c r="P352" s="17" t="n">
        <x:f>Assumptions!C8</x:f>
        <x:v>48</x:v>
      </x:c>
      <x:c r="Q352" s="12" t="n">
        <x:f>IF(COUNT(Assumptions!C6:C8)&lt;3,"Missing price input",IF(ISNUMBER(M352),M352*N352+K352*O352+I352*P352,"Missing input"))</x:f>
        <x:v>1943172</x:v>
      </x:c>
      <x:c r="R352" s="15" t="n">
        <x:f>0</x:f>
        <x:v>0</x:v>
      </x:c>
      <x:c r="S352" s="15" t="n">
        <x:f>0</x:f>
        <x:v>0</x:v>
      </x:c>
      <x:c r="T352" s="15" t="n">
        <x:f>0</x:f>
        <x:v>0</x:v>
      </x:c>
      <x:c r="U352" s="15" t="n">
        <x:f>Assumptions!C10</x:f>
        <x:v>0.5</x:v>
      </x:c>
      <x:c r="V352" s="16" t="n">
        <x:f>IF(ISNUMBER(Q352),Q352*R352*S352*T352*U352,"Missing input")</x:f>
        <x:v>0</x:v>
      </x:c>
      <x:c r="W352" s="2"/>
      <x:c r="X352" s="2"/>
    </x:row>
    <x:row r="353" ht="23" customHeight="1">
      <x:c r="A353" s="2" t="str">
        <x:v>IRN</x:v>
      </x:c>
      <x:c r="B353" s="2" t="str">
        <x:v>Iran (Islamic Republic of)</x:v>
      </x:c>
      <x:c r="C353" s="2" t="str">
        <x:v>Middle East</x:v>
      </x:c>
      <x:c r="D353" s="2" t="str">
        <x:v>High</x:v>
      </x:c>
      <x:c r="E353" s="17" t="n">
        <x:f>'Country Inputs'!F175</x:f>
        <x:v>171745</x:v>
      </x:c>
      <x:c r="F353" s="18" t="n">
        <x:f>'Country Inputs'!N175</x:f>
        <x:v>1</x:v>
      </x:c>
      <x:c r="G353" s="18" t="n">
        <x:f>'Country Inputs'!Q175</x:f>
        <x:v>0.65</x:v>
      </x:c>
      <x:c r="H353" s="18" t="n">
        <x:f>'Country Inputs'!T175</x:f>
        <x:v>0.5</x:v>
      </x:c>
      <x:c r="I353" s="12" t="n">
        <x:f>IF(COUNT('Country Inputs'!F175,'Country Inputs'!N175,'Country Inputs'!Q175,'Country Inputs'!T175)&lt;4,"Missing input",E353*F353*G353*H353)</x:f>
        <x:v>55817.125</x:v>
      </x:c>
      <x:c r="J353" s="12" t="n">
        <x:f>'Country Inputs'!U175</x:f>
        <x:v>150</x:v>
      </x:c>
      <x:c r="K353" s="12" t="n">
        <x:f>IF(ISNUMBER(I353),I353/J353,"Missing input")</x:f>
        <x:v>372.1141666666667</x:v>
      </x:c>
      <x:c r="L353" s="12" t="n">
        <x:f>Assumptions!D9</x:f>
        <x:v>7</x:v>
      </x:c>
      <x:c r="M353" s="12" t="n">
        <x:f>IF(ISNUMBER(K353),K353/L353,"Missing input")</x:f>
        <x:v>53.15916666666667</x:v>
      </x:c>
      <x:c r="N353" s="17" t="n">
        <x:f>Assumptions!D6</x:f>
        <x:v>18000</x:v>
      </x:c>
      <x:c r="O353" s="17" t="n">
        <x:f>Assumptions!D7</x:f>
        <x:v>3600</x:v>
      </x:c>
      <x:c r="P353" s="17" t="n">
        <x:f>Assumptions!D8</x:f>
        <x:v>72</x:v>
      </x:c>
      <x:c r="Q353" s="12" t="n">
        <x:f>IF(COUNT(Assumptions!D6:D8)&lt;3,"Missing price input",IF(ISNUMBER(M353),M353*N353+K353*O353+I353*P353,"Missing input"))</x:f>
        <x:v>6315309</x:v>
      </x:c>
      <x:c r="R353" s="15" t="n">
        <x:f>0</x:f>
        <x:v>0</x:v>
      </x:c>
      <x:c r="S353" s="15" t="n">
        <x:f>0</x:f>
        <x:v>0</x:v>
      </x:c>
      <x:c r="T353" s="15" t="n">
        <x:f>0</x:f>
        <x:v>0</x:v>
      </x:c>
      <x:c r="U353" s="15" t="n">
        <x:f>Assumptions!D10</x:f>
        <x:v>0.5</x:v>
      </x:c>
      <x:c r="V353" s="16" t="n">
        <x:f>IF(ISNUMBER(Q353),Q353*R353*S353*T353*U353,"Missing input")</x:f>
        <x:v>0</x:v>
      </x:c>
      <x:c r="W353" s="2"/>
      <x:c r="X353" s="2"/>
    </x:row>
    <x:row r="354" ht="23" customHeight="1">
      <x:c r="A354" s="2" t="str">
        <x:v>ISR</x:v>
      </x:c>
      <x:c r="B354" s="2" t="str">
        <x:v>Israel</x:v>
      </x:c>
      <x:c r="C354" s="2" t="str">
        <x:v>Middle East</x:v>
      </x:c>
      <x:c r="D354" s="2" t="str">
        <x:v>Low</x:v>
      </x:c>
      <x:c r="E354" s="17" t="n">
        <x:f>'Country Inputs'!F177</x:f>
        <x:v>64042</x:v>
      </x:c>
      <x:c r="F354" s="18" t="n">
        <x:f>'Country Inputs'!L177</x:f>
        <x:v>1</x:v>
      </x:c>
      <x:c r="G354" s="18" t="n">
        <x:f>'Country Inputs'!O177</x:f>
        <x:v>0.35</x:v>
      </x:c>
      <x:c r="H354" s="18" t="n">
        <x:f>'Country Inputs'!R177</x:f>
        <x:v>0.15</x:v>
      </x:c>
      <x:c r="I354" s="12" t="n">
        <x:f>IF(COUNT('Country Inputs'!F177,'Country Inputs'!L177,'Country Inputs'!O177,'Country Inputs'!R177)&lt;4,"Missing input",E354*F354*G354*H354)</x:f>
        <x:v>3362.2049999999995</x:v>
      </x:c>
      <x:c r="J354" s="12" t="n">
        <x:f>'Country Inputs'!U177</x:f>
        <x:v>150</x:v>
      </x:c>
      <x:c r="K354" s="12" t="n">
        <x:f>IF(ISNUMBER(I354),I354/J354,"Missing input")</x:f>
        <x:v>22.414699999999996</x:v>
      </x:c>
      <x:c r="L354" s="12" t="n">
        <x:f>Assumptions!B9</x:f>
        <x:v>7</x:v>
      </x:c>
      <x:c r="M354" s="12" t="n">
        <x:f>IF(ISNUMBER(K354),K354/L354,"Missing input")</x:f>
        <x:v>3.2020999999999993</x:v>
      </x:c>
      <x:c r="N354" s="17" t="n">
        <x:f>Assumptions!B6</x:f>
        <x:v>6000</x:v>
      </x:c>
      <x:c r="O354" s="17" t="n">
        <x:f>Assumptions!B7</x:f>
        <x:v>1200</x:v>
      </x:c>
      <x:c r="P354" s="17" t="n">
        <x:f>Assumptions!B8</x:f>
        <x:v>24</x:v>
      </x:c>
      <x:c r="Q354" s="12" t="n">
        <x:f>IF(COUNT(Assumptions!B6:B8)&lt;3,"Missing price input",IF(ISNUMBER(M354),M354*N354+K354*O354+I354*P354,"Missing input"))</x:f>
        <x:v>126803.15999999997</x:v>
      </x:c>
      <x:c r="R354" s="15" t="n">
        <x:f>0</x:f>
        <x:v>0</x:v>
      </x:c>
      <x:c r="S354" s="15" t="n">
        <x:f>0</x:f>
        <x:v>0</x:v>
      </x:c>
      <x:c r="T354" s="15" t="n">
        <x:f>0</x:f>
        <x:v>0</x:v>
      </x:c>
      <x:c r="U354" s="15" t="n">
        <x:f>Assumptions!B10</x:f>
        <x:v>0.5</x:v>
      </x:c>
      <x:c r="V354" s="16" t="n">
        <x:f>IF(ISNUMBER(Q354),Q354*R354*S354*T354*U354,"Missing input")</x:f>
        <x:v>0</x:v>
      </x:c>
      <x:c r="W354" s="2"/>
      <x:c r="X354" s="2"/>
    </x:row>
    <x:row r="355" ht="23" customHeight="1">
      <x:c r="A355" s="2" t="str">
        <x:v>ISR</x:v>
      </x:c>
      <x:c r="B355" s="2" t="str">
        <x:v>Israel</x:v>
      </x:c>
      <x:c r="C355" s="2" t="str">
        <x:v>Middle East</x:v>
      </x:c>
      <x:c r="D355" s="2" t="str">
        <x:v>Base</x:v>
      </x:c>
      <x:c r="E355" s="17" t="n">
        <x:f>'Country Inputs'!F177</x:f>
        <x:v>64042</x:v>
      </x:c>
      <x:c r="F355" s="18" t="n">
        <x:f>'Country Inputs'!M177</x:f>
        <x:v>1</x:v>
      </x:c>
      <x:c r="G355" s="18" t="n">
        <x:f>'Country Inputs'!P177</x:f>
        <x:v>0.5</x:v>
      </x:c>
      <x:c r="H355" s="18" t="n">
        <x:f>'Country Inputs'!S177</x:f>
        <x:v>0.3</x:v>
      </x:c>
      <x:c r="I355" s="12" t="n">
        <x:f>IF(COUNT('Country Inputs'!F177,'Country Inputs'!M177,'Country Inputs'!P177,'Country Inputs'!S177)&lt;4,"Missing input",E355*F355*G355*H355)</x:f>
        <x:v>9606.3</x:v>
      </x:c>
      <x:c r="J355" s="12" t="n">
        <x:f>'Country Inputs'!U177</x:f>
        <x:v>150</x:v>
      </x:c>
      <x:c r="K355" s="12" t="n">
        <x:f>IF(ISNUMBER(I355),I355/J355,"Missing input")</x:f>
        <x:v>64.042</x:v>
      </x:c>
      <x:c r="L355" s="12" t="n">
        <x:f>Assumptions!C9</x:f>
        <x:v>7</x:v>
      </x:c>
      <x:c r="M355" s="12" t="n">
        <x:f>IF(ISNUMBER(K355),K355/L355,"Missing input")</x:f>
        <x:v>9.148857142857143</x:v>
      </x:c>
      <x:c r="N355" s="17" t="n">
        <x:f>Assumptions!C6</x:f>
        <x:v>12000</x:v>
      </x:c>
      <x:c r="O355" s="17" t="n">
        <x:f>Assumptions!C7</x:f>
        <x:v>2400</x:v>
      </x:c>
      <x:c r="P355" s="17" t="n">
        <x:f>Assumptions!C8</x:f>
        <x:v>48</x:v>
      </x:c>
      <x:c r="Q355" s="12" t="n">
        <x:f>IF(COUNT(Assumptions!C6:C8)&lt;3,"Missing price input",IF(ISNUMBER(M355),M355*N355+K355*O355+I355*P355,"Missing input"))</x:f>
        <x:v>724589.4857142856</x:v>
      </x:c>
      <x:c r="R355" s="15" t="n">
        <x:f>0</x:f>
        <x:v>0</x:v>
      </x:c>
      <x:c r="S355" s="15" t="n">
        <x:f>0</x:f>
        <x:v>0</x:v>
      </x:c>
      <x:c r="T355" s="15" t="n">
        <x:f>0</x:f>
        <x:v>0</x:v>
      </x:c>
      <x:c r="U355" s="15" t="n">
        <x:f>Assumptions!C10</x:f>
        <x:v>0.5</x:v>
      </x:c>
      <x:c r="V355" s="16" t="n">
        <x:f>IF(ISNUMBER(Q355),Q355*R355*S355*T355*U355,"Missing input")</x:f>
        <x:v>0</x:v>
      </x:c>
      <x:c r="W355" s="2"/>
      <x:c r="X355" s="2"/>
    </x:row>
    <x:row r="356" ht="23" customHeight="1">
      <x:c r="A356" s="2" t="str">
        <x:v>ISR</x:v>
      </x:c>
      <x:c r="B356" s="2" t="str">
        <x:v>Israel</x:v>
      </x:c>
      <x:c r="C356" s="2" t="str">
        <x:v>Middle East</x:v>
      </x:c>
      <x:c r="D356" s="2" t="str">
        <x:v>High</x:v>
      </x:c>
      <x:c r="E356" s="17" t="n">
        <x:f>'Country Inputs'!F177</x:f>
        <x:v>64042</x:v>
      </x:c>
      <x:c r="F356" s="18" t="n">
        <x:f>'Country Inputs'!N177</x:f>
        <x:v>1</x:v>
      </x:c>
      <x:c r="G356" s="18" t="n">
        <x:f>'Country Inputs'!Q177</x:f>
        <x:v>0.65</x:v>
      </x:c>
      <x:c r="H356" s="18" t="n">
        <x:f>'Country Inputs'!T177</x:f>
        <x:v>0.5</x:v>
      </x:c>
      <x:c r="I356" s="12" t="n">
        <x:f>IF(COUNT('Country Inputs'!F177,'Country Inputs'!N177,'Country Inputs'!Q177,'Country Inputs'!T177)&lt;4,"Missing input",E356*F356*G356*H356)</x:f>
        <x:v>20813.65</x:v>
      </x:c>
      <x:c r="J356" s="12" t="n">
        <x:f>'Country Inputs'!U177</x:f>
        <x:v>150</x:v>
      </x:c>
      <x:c r="K356" s="12" t="n">
        <x:f>IF(ISNUMBER(I356),I356/J356,"Missing input")</x:f>
        <x:v>138.75766666666667</x:v>
      </x:c>
      <x:c r="L356" s="12" t="n">
        <x:f>Assumptions!D9</x:f>
        <x:v>7</x:v>
      </x:c>
      <x:c r="M356" s="12" t="n">
        <x:f>IF(ISNUMBER(K356),K356/L356,"Missing input")</x:f>
        <x:v>19.82252380952381</x:v>
      </x:c>
      <x:c r="N356" s="17" t="n">
        <x:f>Assumptions!D6</x:f>
        <x:v>18000</x:v>
      </x:c>
      <x:c r="O356" s="17" t="n">
        <x:f>Assumptions!D7</x:f>
        <x:v>3600</x:v>
      </x:c>
      <x:c r="P356" s="17" t="n">
        <x:f>Assumptions!D8</x:f>
        <x:v>72</x:v>
      </x:c>
      <x:c r="Q356" s="12" t="n">
        <x:f>IF(COUNT(Assumptions!D6:D8)&lt;3,"Missing price input",IF(ISNUMBER(M356),M356*N356+K356*O356+I356*P356,"Missing input"))</x:f>
        <x:v>2354915.8285714285</x:v>
      </x:c>
      <x:c r="R356" s="15" t="n">
        <x:f>0</x:f>
        <x:v>0</x:v>
      </x:c>
      <x:c r="S356" s="15" t="n">
        <x:f>0</x:f>
        <x:v>0</x:v>
      </x:c>
      <x:c r="T356" s="15" t="n">
        <x:f>0</x:f>
        <x:v>0</x:v>
      </x:c>
      <x:c r="U356" s="15" t="n">
        <x:f>Assumptions!D10</x:f>
        <x:v>0.5</x:v>
      </x:c>
      <x:c r="V356" s="16" t="n">
        <x:f>IF(ISNUMBER(Q356),Q356*R356*S356*T356*U356,"Missing input")</x:f>
        <x:v>0</x:v>
      </x:c>
      <x:c r="W356" s="2"/>
      <x:c r="X356" s="2"/>
    </x:row>
    <x:row r="357" ht="23" customHeight="1">
      <x:c r="A357" s="2" t="str">
        <x:v>JOR</x:v>
      </x:c>
      <x:c r="B357" s="2" t="str">
        <x:v>Jordan</x:v>
      </x:c>
      <x:c r="C357" s="2" t="str">
        <x:v>Middle East</x:v>
      </x:c>
      <x:c r="D357" s="2" t="str">
        <x:v>Low</x:v>
      </x:c>
      <x:c r="E357" s="17" t="n">
        <x:f>'Country Inputs'!F178</x:f>
        <x:v>31721</x:v>
      </x:c>
      <x:c r="F357" s="18" t="n">
        <x:f>'Country Inputs'!L178</x:f>
        <x:v>1</x:v>
      </x:c>
      <x:c r="G357" s="18" t="n">
        <x:f>'Country Inputs'!O178</x:f>
        <x:v>0.35</x:v>
      </x:c>
      <x:c r="H357" s="18" t="n">
        <x:f>'Country Inputs'!R178</x:f>
        <x:v>0.15</x:v>
      </x:c>
      <x:c r="I357" s="12" t="n">
        <x:f>IF(COUNT('Country Inputs'!F178,'Country Inputs'!L178,'Country Inputs'!O178,'Country Inputs'!R178)&lt;4,"Missing input",E357*F357*G357*H357)</x:f>
        <x:v>1665.3524999999997</x:v>
      </x:c>
      <x:c r="J357" s="12" t="n">
        <x:f>'Country Inputs'!U178</x:f>
        <x:v>150</x:v>
      </x:c>
      <x:c r="K357" s="12" t="n">
        <x:f>IF(ISNUMBER(I357),I357/J357,"Missing input")</x:f>
        <x:v>11.102349999999998</x:v>
      </x:c>
      <x:c r="L357" s="12" t="n">
        <x:f>Assumptions!B9</x:f>
        <x:v>7</x:v>
      </x:c>
      <x:c r="M357" s="12" t="n">
        <x:f>IF(ISNUMBER(K357),K357/L357,"Missing input")</x:f>
        <x:v>1.5860499999999997</x:v>
      </x:c>
      <x:c r="N357" s="17" t="n">
        <x:f>Assumptions!B6</x:f>
        <x:v>6000</x:v>
      </x:c>
      <x:c r="O357" s="17" t="n">
        <x:f>Assumptions!B7</x:f>
        <x:v>1200</x:v>
      </x:c>
      <x:c r="P357" s="17" t="n">
        <x:f>Assumptions!B8</x:f>
        <x:v>24</x:v>
      </x:c>
      <x:c r="Q357" s="12" t="n">
        <x:f>IF(COUNT(Assumptions!B6:B8)&lt;3,"Missing price input",IF(ISNUMBER(M357),M357*N357+K357*O357+I357*P357,"Missing input"))</x:f>
        <x:v>62807.57999999999</x:v>
      </x:c>
      <x:c r="R357" s="15" t="n">
        <x:f>0</x:f>
        <x:v>0</x:v>
      </x:c>
      <x:c r="S357" s="15" t="n">
        <x:f>0</x:f>
        <x:v>0</x:v>
      </x:c>
      <x:c r="T357" s="15" t="n">
        <x:f>0</x:f>
        <x:v>0</x:v>
      </x:c>
      <x:c r="U357" s="15" t="n">
        <x:f>Assumptions!B10</x:f>
        <x:v>0.5</x:v>
      </x:c>
      <x:c r="V357" s="16" t="n">
        <x:f>IF(ISNUMBER(Q357),Q357*R357*S357*T357*U357,"Missing input")</x:f>
        <x:v>0</x:v>
      </x:c>
      <x:c r="W357" s="2"/>
      <x:c r="X357" s="2"/>
    </x:row>
    <x:row r="358" ht="23" customHeight="1">
      <x:c r="A358" s="2" t="str">
        <x:v>JOR</x:v>
      </x:c>
      <x:c r="B358" s="2" t="str">
        <x:v>Jordan</x:v>
      </x:c>
      <x:c r="C358" s="2" t="str">
        <x:v>Middle East</x:v>
      </x:c>
      <x:c r="D358" s="2" t="str">
        <x:v>Base</x:v>
      </x:c>
      <x:c r="E358" s="17" t="n">
        <x:f>'Country Inputs'!F178</x:f>
        <x:v>31721</x:v>
      </x:c>
      <x:c r="F358" s="18" t="n">
        <x:f>'Country Inputs'!M178</x:f>
        <x:v>1</x:v>
      </x:c>
      <x:c r="G358" s="18" t="n">
        <x:f>'Country Inputs'!P178</x:f>
        <x:v>0.5</x:v>
      </x:c>
      <x:c r="H358" s="18" t="n">
        <x:f>'Country Inputs'!S178</x:f>
        <x:v>0.3</x:v>
      </x:c>
      <x:c r="I358" s="12" t="n">
        <x:f>IF(COUNT('Country Inputs'!F178,'Country Inputs'!M178,'Country Inputs'!P178,'Country Inputs'!S178)&lt;4,"Missing input",E358*F358*G358*H358)</x:f>
        <x:v>4758.15</x:v>
      </x:c>
      <x:c r="J358" s="12" t="n">
        <x:f>'Country Inputs'!U178</x:f>
        <x:v>150</x:v>
      </x:c>
      <x:c r="K358" s="12" t="n">
        <x:f>IF(ISNUMBER(I358),I358/J358,"Missing input")</x:f>
        <x:v>31.720999999999997</x:v>
      </x:c>
      <x:c r="L358" s="12" t="n">
        <x:f>Assumptions!C9</x:f>
        <x:v>7</x:v>
      </x:c>
      <x:c r="M358" s="12" t="n">
        <x:f>IF(ISNUMBER(K358),K358/L358,"Missing input")</x:f>
        <x:v>4.531571428571428</x:v>
      </x:c>
      <x:c r="N358" s="17" t="n">
        <x:f>Assumptions!C6</x:f>
        <x:v>12000</x:v>
      </x:c>
      <x:c r="O358" s="17" t="n">
        <x:f>Assumptions!C7</x:f>
        <x:v>2400</x:v>
      </x:c>
      <x:c r="P358" s="17" t="n">
        <x:f>Assumptions!C8</x:f>
        <x:v>48</x:v>
      </x:c>
      <x:c r="Q358" s="12" t="n">
        <x:f>IF(COUNT(Assumptions!C6:C8)&lt;3,"Missing price input",IF(ISNUMBER(M358),M358*N358+K358*O358+I358*P358,"Missing input"))</x:f>
        <x:v>358900.45714285714</x:v>
      </x:c>
      <x:c r="R358" s="15" t="n">
        <x:f>0</x:f>
        <x:v>0</x:v>
      </x:c>
      <x:c r="S358" s="15" t="n">
        <x:f>0</x:f>
        <x:v>0</x:v>
      </x:c>
      <x:c r="T358" s="15" t="n">
        <x:f>0</x:f>
        <x:v>0</x:v>
      </x:c>
      <x:c r="U358" s="15" t="n">
        <x:f>Assumptions!C10</x:f>
        <x:v>0.5</x:v>
      </x:c>
      <x:c r="V358" s="16" t="n">
        <x:f>IF(ISNUMBER(Q358),Q358*R358*S358*T358*U358,"Missing input")</x:f>
        <x:v>0</x:v>
      </x:c>
      <x:c r="W358" s="2"/>
      <x:c r="X358" s="2"/>
    </x:row>
    <x:row r="359" ht="23" customHeight="1">
      <x:c r="A359" s="2" t="str">
        <x:v>JOR</x:v>
      </x:c>
      <x:c r="B359" s="2" t="str">
        <x:v>Jordan</x:v>
      </x:c>
      <x:c r="C359" s="2" t="str">
        <x:v>Middle East</x:v>
      </x:c>
      <x:c r="D359" s="2" t="str">
        <x:v>High</x:v>
      </x:c>
      <x:c r="E359" s="17" t="n">
        <x:f>'Country Inputs'!F178</x:f>
        <x:v>31721</x:v>
      </x:c>
      <x:c r="F359" s="18" t="n">
        <x:f>'Country Inputs'!N178</x:f>
        <x:v>1</x:v>
      </x:c>
      <x:c r="G359" s="18" t="n">
        <x:f>'Country Inputs'!Q178</x:f>
        <x:v>0.65</x:v>
      </x:c>
      <x:c r="H359" s="18" t="n">
        <x:f>'Country Inputs'!T178</x:f>
        <x:v>0.5</x:v>
      </x:c>
      <x:c r="I359" s="12" t="n">
        <x:f>IF(COUNT('Country Inputs'!F178,'Country Inputs'!N178,'Country Inputs'!Q178,'Country Inputs'!T178)&lt;4,"Missing input",E359*F359*G359*H359)</x:f>
        <x:v>10309.325</x:v>
      </x:c>
      <x:c r="J359" s="12" t="n">
        <x:f>'Country Inputs'!U178</x:f>
        <x:v>150</x:v>
      </x:c>
      <x:c r="K359" s="12" t="n">
        <x:f>IF(ISNUMBER(I359),I359/J359,"Missing input")</x:f>
        <x:v>68.72883333333334</x:v>
      </x:c>
      <x:c r="L359" s="12" t="n">
        <x:f>Assumptions!D9</x:f>
        <x:v>7</x:v>
      </x:c>
      <x:c r="M359" s="12" t="n">
        <x:f>IF(ISNUMBER(K359),K359/L359,"Missing input")</x:f>
        <x:v>9.818404761904763</x:v>
      </x:c>
      <x:c r="N359" s="17" t="n">
        <x:f>Assumptions!D6</x:f>
        <x:v>18000</x:v>
      </x:c>
      <x:c r="O359" s="17" t="n">
        <x:f>Assumptions!D7</x:f>
        <x:v>3600</x:v>
      </x:c>
      <x:c r="P359" s="17" t="n">
        <x:f>Assumptions!D8</x:f>
        <x:v>72</x:v>
      </x:c>
      <x:c r="Q359" s="12" t="n">
        <x:f>IF(COUNT(Assumptions!D6:D8)&lt;3,"Missing price input",IF(ISNUMBER(M359),M359*N359+K359*O359+I359*P359,"Missing input"))</x:f>
        <x:v>1166426.4857142856</x:v>
      </x:c>
      <x:c r="R359" s="15" t="n">
        <x:f>0</x:f>
        <x:v>0</x:v>
      </x:c>
      <x:c r="S359" s="15" t="n">
        <x:f>0</x:f>
        <x:v>0</x:v>
      </x:c>
      <x:c r="T359" s="15" t="n">
        <x:f>0</x:f>
        <x:v>0</x:v>
      </x:c>
      <x:c r="U359" s="15" t="n">
        <x:f>Assumptions!D10</x:f>
        <x:v>0.5</x:v>
      </x:c>
      <x:c r="V359" s="16" t="n">
        <x:f>IF(ISNUMBER(Q359),Q359*R359*S359*T359*U359,"Missing input")</x:f>
        <x:v>0</x:v>
      </x:c>
      <x:c r="W359" s="2"/>
      <x:c r="X359" s="2"/>
    </x:row>
    <x:row r="360" ht="23" customHeight="1">
      <x:c r="A360" s="2" t="str">
        <x:v>KWT</x:v>
      </x:c>
      <x:c r="B360" s="2" t="str">
        <x:v>Kuwait</x:v>
      </x:c>
      <x:c r="C360" s="2" t="str">
        <x:v>Middle East</x:v>
      </x:c>
      <x:c r="D360" s="2" t="str">
        <x:v>Low</x:v>
      </x:c>
      <x:c r="E360" s="17" t="n">
        <x:f>'Country Inputs'!F179</x:f>
        <x:v>7317</x:v>
      </x:c>
      <x:c r="F360" s="18" t="n">
        <x:f>'Country Inputs'!L179</x:f>
        <x:v>1</x:v>
      </x:c>
      <x:c r="G360" s="18" t="n">
        <x:f>'Country Inputs'!O179</x:f>
        <x:v>0.35</x:v>
      </x:c>
      <x:c r="H360" s="18" t="n">
        <x:f>'Country Inputs'!R179</x:f>
        <x:v>0.15</x:v>
      </x:c>
      <x:c r="I360" s="12" t="n">
        <x:f>IF(COUNT('Country Inputs'!F179,'Country Inputs'!L179,'Country Inputs'!O179,'Country Inputs'!R179)&lt;4,"Missing input",E360*F360*G360*H360)</x:f>
        <x:v>384.1425</x:v>
      </x:c>
      <x:c r="J360" s="12" t="n">
        <x:f>'Country Inputs'!U179</x:f>
        <x:v>150</x:v>
      </x:c>
      <x:c r="K360" s="12" t="n">
        <x:f>IF(ISNUMBER(I360),I360/J360,"Missing input")</x:f>
        <x:v>2.56095</x:v>
      </x:c>
      <x:c r="L360" s="12" t="n">
        <x:f>Assumptions!B9</x:f>
        <x:v>7</x:v>
      </x:c>
      <x:c r="M360" s="12" t="n">
        <x:f>IF(ISNUMBER(K360),K360/L360,"Missing input")</x:f>
        <x:v>0.36585</x:v>
      </x:c>
      <x:c r="N360" s="17" t="n">
        <x:f>Assumptions!B6</x:f>
        <x:v>6000</x:v>
      </x:c>
      <x:c r="O360" s="17" t="n">
        <x:f>Assumptions!B7</x:f>
        <x:v>1200</x:v>
      </x:c>
      <x:c r="P360" s="17" t="n">
        <x:f>Assumptions!B8</x:f>
        <x:v>24</x:v>
      </x:c>
      <x:c r="Q360" s="12" t="n">
        <x:f>IF(COUNT(Assumptions!B6:B8)&lt;3,"Missing price input",IF(ISNUMBER(M360),M360*N360+K360*O360+I360*P360,"Missing input"))</x:f>
        <x:v>14487.66</x:v>
      </x:c>
      <x:c r="R360" s="15" t="n">
        <x:f>0</x:f>
        <x:v>0</x:v>
      </x:c>
      <x:c r="S360" s="15" t="n">
        <x:f>0</x:f>
        <x:v>0</x:v>
      </x:c>
      <x:c r="T360" s="15" t="n">
        <x:f>0</x:f>
        <x:v>0</x:v>
      </x:c>
      <x:c r="U360" s="15" t="n">
        <x:f>Assumptions!B10</x:f>
        <x:v>0.5</x:v>
      </x:c>
      <x:c r="V360" s="16" t="n">
        <x:f>IF(ISNUMBER(Q360),Q360*R360*S360*T360*U360,"Missing input")</x:f>
        <x:v>0</x:v>
      </x:c>
      <x:c r="W360" s="2"/>
      <x:c r="X360" s="2"/>
    </x:row>
    <x:row r="361" ht="23" customHeight="1">
      <x:c r="A361" s="2" t="str">
        <x:v>KWT</x:v>
      </x:c>
      <x:c r="B361" s="2" t="str">
        <x:v>Kuwait</x:v>
      </x:c>
      <x:c r="C361" s="2" t="str">
        <x:v>Middle East</x:v>
      </x:c>
      <x:c r="D361" s="2" t="str">
        <x:v>Base</x:v>
      </x:c>
      <x:c r="E361" s="17" t="n">
        <x:f>'Country Inputs'!F179</x:f>
        <x:v>7317</x:v>
      </x:c>
      <x:c r="F361" s="18" t="n">
        <x:f>'Country Inputs'!M179</x:f>
        <x:v>1</x:v>
      </x:c>
      <x:c r="G361" s="18" t="n">
        <x:f>'Country Inputs'!P179</x:f>
        <x:v>0.5</x:v>
      </x:c>
      <x:c r="H361" s="18" t="n">
        <x:f>'Country Inputs'!S179</x:f>
        <x:v>0.3</x:v>
      </x:c>
      <x:c r="I361" s="12" t="n">
        <x:f>IF(COUNT('Country Inputs'!F179,'Country Inputs'!M179,'Country Inputs'!P179,'Country Inputs'!S179)&lt;4,"Missing input",E361*F361*G361*H361)</x:f>
        <x:v>1097.55</x:v>
      </x:c>
      <x:c r="J361" s="12" t="n">
        <x:f>'Country Inputs'!U179</x:f>
        <x:v>150</x:v>
      </x:c>
      <x:c r="K361" s="12" t="n">
        <x:f>IF(ISNUMBER(I361),I361/J361,"Missing input")</x:f>
        <x:v>7.316999999999999</x:v>
      </x:c>
      <x:c r="L361" s="12" t="n">
        <x:f>Assumptions!C9</x:f>
        <x:v>7</x:v>
      </x:c>
      <x:c r="M361" s="12" t="n">
        <x:f>IF(ISNUMBER(K361),K361/L361,"Missing input")</x:f>
        <x:v>1.0452857142857142</x:v>
      </x:c>
      <x:c r="N361" s="17" t="n">
        <x:f>Assumptions!C6</x:f>
        <x:v>12000</x:v>
      </x:c>
      <x:c r="O361" s="17" t="n">
        <x:f>Assumptions!C7</x:f>
        <x:v>2400</x:v>
      </x:c>
      <x:c r="P361" s="17" t="n">
        <x:f>Assumptions!C8</x:f>
        <x:v>48</x:v>
      </x:c>
      <x:c r="Q361" s="12" t="n">
        <x:f>IF(COUNT(Assumptions!C6:C8)&lt;3,"Missing price input",IF(ISNUMBER(M361),M361*N361+K361*O361+I361*P361,"Missing input"))</x:f>
        <x:v>82786.62857142856</x:v>
      </x:c>
      <x:c r="R361" s="15" t="n">
        <x:f>0</x:f>
        <x:v>0</x:v>
      </x:c>
      <x:c r="S361" s="15" t="n">
        <x:f>0</x:f>
        <x:v>0</x:v>
      </x:c>
      <x:c r="T361" s="15" t="n">
        <x:f>0</x:f>
        <x:v>0</x:v>
      </x:c>
      <x:c r="U361" s="15" t="n">
        <x:f>Assumptions!C10</x:f>
        <x:v>0.5</x:v>
      </x:c>
      <x:c r="V361" s="16" t="n">
        <x:f>IF(ISNUMBER(Q361),Q361*R361*S361*T361*U361,"Missing input")</x:f>
        <x:v>0</x:v>
      </x:c>
      <x:c r="W361" s="2"/>
      <x:c r="X361" s="2"/>
    </x:row>
    <x:row r="362" ht="23" customHeight="1">
      <x:c r="A362" s="2" t="str">
        <x:v>KWT</x:v>
      </x:c>
      <x:c r="B362" s="2" t="str">
        <x:v>Kuwait</x:v>
      </x:c>
      <x:c r="C362" s="2" t="str">
        <x:v>Middle East</x:v>
      </x:c>
      <x:c r="D362" s="2" t="str">
        <x:v>High</x:v>
      </x:c>
      <x:c r="E362" s="17" t="n">
        <x:f>'Country Inputs'!F179</x:f>
        <x:v>7317</x:v>
      </x:c>
      <x:c r="F362" s="18" t="n">
        <x:f>'Country Inputs'!N179</x:f>
        <x:v>1</x:v>
      </x:c>
      <x:c r="G362" s="18" t="n">
        <x:f>'Country Inputs'!Q179</x:f>
        <x:v>0.65</x:v>
      </x:c>
      <x:c r="H362" s="18" t="n">
        <x:f>'Country Inputs'!T179</x:f>
        <x:v>0.5</x:v>
      </x:c>
      <x:c r="I362" s="12" t="n">
        <x:f>IF(COUNT('Country Inputs'!F179,'Country Inputs'!N179,'Country Inputs'!Q179,'Country Inputs'!T179)&lt;4,"Missing input",E362*F362*G362*H362)</x:f>
        <x:v>2378.025</x:v>
      </x:c>
      <x:c r="J362" s="12" t="n">
        <x:f>'Country Inputs'!U179</x:f>
        <x:v>150</x:v>
      </x:c>
      <x:c r="K362" s="12" t="n">
        <x:f>IF(ISNUMBER(I362),I362/J362,"Missing input")</x:f>
        <x:v>15.8535</x:v>
      </x:c>
      <x:c r="L362" s="12" t="n">
        <x:f>Assumptions!D9</x:f>
        <x:v>7</x:v>
      </x:c>
      <x:c r="M362" s="12" t="n">
        <x:f>IF(ISNUMBER(K362),K362/L362,"Missing input")</x:f>
        <x:v>2.2647857142857144</x:v>
      </x:c>
      <x:c r="N362" s="17" t="n">
        <x:f>Assumptions!D6</x:f>
        <x:v>18000</x:v>
      </x:c>
      <x:c r="O362" s="17" t="n">
        <x:f>Assumptions!D7</x:f>
        <x:v>3600</x:v>
      </x:c>
      <x:c r="P362" s="17" t="n">
        <x:f>Assumptions!D8</x:f>
        <x:v>72</x:v>
      </x:c>
      <x:c r="Q362" s="12" t="n">
        <x:f>IF(COUNT(Assumptions!D6:D8)&lt;3,"Missing price input",IF(ISNUMBER(M362),M362*N362+K362*O362+I362*P362,"Missing input"))</x:f>
        <x:v>269056.54285714286</x:v>
      </x:c>
      <x:c r="R362" s="15" t="n">
        <x:f>0</x:f>
        <x:v>0</x:v>
      </x:c>
      <x:c r="S362" s="15" t="n">
        <x:f>0</x:f>
        <x:v>0</x:v>
      </x:c>
      <x:c r="T362" s="15" t="n">
        <x:f>0</x:f>
        <x:v>0</x:v>
      </x:c>
      <x:c r="U362" s="15" t="n">
        <x:f>Assumptions!D10</x:f>
        <x:v>0.5</x:v>
      </x:c>
      <x:c r="V362" s="16" t="n">
        <x:f>IF(ISNUMBER(Q362),Q362*R362*S362*T362*U362,"Missing input")</x:f>
        <x:v>0</x:v>
      </x:c>
      <x:c r="W362" s="2"/>
      <x:c r="X362" s="2"/>
    </x:row>
    <x:row r="363" ht="23" customHeight="1">
      <x:c r="A363" s="2" t="str">
        <x:v>LBN</x:v>
      </x:c>
      <x:c r="B363" s="2" t="str">
        <x:v>Lebanon</x:v>
      </x:c>
      <x:c r="C363" s="2" t="str">
        <x:v>Middle East</x:v>
      </x:c>
      <x:c r="D363" s="2" t="str">
        <x:v>Low</x:v>
      </x:c>
      <x:c r="E363" s="17" t="n">
        <x:f>'Country Inputs'!F180</x:f>
        <x:v>34343</x:v>
      </x:c>
      <x:c r="F363" s="18" t="n">
        <x:f>'Country Inputs'!L180</x:f>
        <x:v>1</x:v>
      </x:c>
      <x:c r="G363" s="18" t="n">
        <x:f>'Country Inputs'!O180</x:f>
        <x:v>0.35</x:v>
      </x:c>
      <x:c r="H363" s="18" t="n">
        <x:f>'Country Inputs'!R180</x:f>
        <x:v>0.15</x:v>
      </x:c>
      <x:c r="I363" s="12" t="n">
        <x:f>IF(COUNT('Country Inputs'!F180,'Country Inputs'!L180,'Country Inputs'!O180,'Country Inputs'!R180)&lt;4,"Missing input",E363*F363*G363*H363)</x:f>
        <x:v>1803.0075</x:v>
      </x:c>
      <x:c r="J363" s="12" t="n">
        <x:f>'Country Inputs'!U180</x:f>
        <x:v>150</x:v>
      </x:c>
      <x:c r="K363" s="12" t="n">
        <x:f>IF(ISNUMBER(I363),I363/J363,"Missing input")</x:f>
        <x:v>12.02005</x:v>
      </x:c>
      <x:c r="L363" s="12" t="n">
        <x:f>Assumptions!B9</x:f>
        <x:v>7</x:v>
      </x:c>
      <x:c r="M363" s="12" t="n">
        <x:f>IF(ISNUMBER(K363),K363/L363,"Missing input")</x:f>
        <x:v>1.71715</x:v>
      </x:c>
      <x:c r="N363" s="17" t="n">
        <x:f>Assumptions!B6</x:f>
        <x:v>6000</x:v>
      </x:c>
      <x:c r="O363" s="17" t="n">
        <x:f>Assumptions!B7</x:f>
        <x:v>1200</x:v>
      </x:c>
      <x:c r="P363" s="17" t="n">
        <x:f>Assumptions!B8</x:f>
        <x:v>24</x:v>
      </x:c>
      <x:c r="Q363" s="12" t="n">
        <x:f>IF(COUNT(Assumptions!B6:B8)&lt;3,"Missing price input",IF(ISNUMBER(M363),M363*N363+K363*O363+I363*P363,"Missing input"))</x:f>
        <x:v>67999.14</x:v>
      </x:c>
      <x:c r="R363" s="15" t="n">
        <x:f>0</x:f>
        <x:v>0</x:v>
      </x:c>
      <x:c r="S363" s="15" t="n">
        <x:f>0</x:f>
        <x:v>0</x:v>
      </x:c>
      <x:c r="T363" s="15" t="n">
        <x:f>0</x:f>
        <x:v>0</x:v>
      </x:c>
      <x:c r="U363" s="15" t="n">
        <x:f>Assumptions!B10</x:f>
        <x:v>0.5</x:v>
      </x:c>
      <x:c r="V363" s="16" t="n">
        <x:f>IF(ISNUMBER(Q363),Q363*R363*S363*T363*U363,"Missing input")</x:f>
        <x:v>0</x:v>
      </x:c>
      <x:c r="W363" s="2"/>
      <x:c r="X363" s="2"/>
    </x:row>
    <x:row r="364" ht="23" customHeight="1">
      <x:c r="A364" s="2" t="str">
        <x:v>LBN</x:v>
      </x:c>
      <x:c r="B364" s="2" t="str">
        <x:v>Lebanon</x:v>
      </x:c>
      <x:c r="C364" s="2" t="str">
        <x:v>Middle East</x:v>
      </x:c>
      <x:c r="D364" s="2" t="str">
        <x:v>Base</x:v>
      </x:c>
      <x:c r="E364" s="17" t="n">
        <x:f>'Country Inputs'!F180</x:f>
        <x:v>34343</x:v>
      </x:c>
      <x:c r="F364" s="18" t="n">
        <x:f>'Country Inputs'!M180</x:f>
        <x:v>1</x:v>
      </x:c>
      <x:c r="G364" s="18" t="n">
        <x:f>'Country Inputs'!P180</x:f>
        <x:v>0.5</x:v>
      </x:c>
      <x:c r="H364" s="18" t="n">
        <x:f>'Country Inputs'!S180</x:f>
        <x:v>0.3</x:v>
      </x:c>
      <x:c r="I364" s="12" t="n">
        <x:f>IF(COUNT('Country Inputs'!F180,'Country Inputs'!M180,'Country Inputs'!P180,'Country Inputs'!S180)&lt;4,"Missing input",E364*F364*G364*H364)</x:f>
        <x:v>5151.45</x:v>
      </x:c>
      <x:c r="J364" s="12" t="n">
        <x:f>'Country Inputs'!U180</x:f>
        <x:v>150</x:v>
      </x:c>
      <x:c r="K364" s="12" t="n">
        <x:f>IF(ISNUMBER(I364),I364/J364,"Missing input")</x:f>
        <x:v>34.342999999999996</x:v>
      </x:c>
      <x:c r="L364" s="12" t="n">
        <x:f>Assumptions!C9</x:f>
        <x:v>7</x:v>
      </x:c>
      <x:c r="M364" s="12" t="n">
        <x:f>IF(ISNUMBER(K364),K364/L364,"Missing input")</x:f>
        <x:v>4.906142857142856</x:v>
      </x:c>
      <x:c r="N364" s="17" t="n">
        <x:f>Assumptions!C6</x:f>
        <x:v>12000</x:v>
      </x:c>
      <x:c r="O364" s="17" t="n">
        <x:f>Assumptions!C7</x:f>
        <x:v>2400</x:v>
      </x:c>
      <x:c r="P364" s="17" t="n">
        <x:f>Assumptions!C8</x:f>
        <x:v>48</x:v>
      </x:c>
      <x:c r="Q364" s="12" t="n">
        <x:f>IF(COUNT(Assumptions!C6:C8)&lt;3,"Missing price input",IF(ISNUMBER(M364),M364*N364+K364*O364+I364*P364,"Missing input"))</x:f>
        <x:v>388566.51428571425</x:v>
      </x:c>
      <x:c r="R364" s="15" t="n">
        <x:f>0</x:f>
        <x:v>0</x:v>
      </x:c>
      <x:c r="S364" s="15" t="n">
        <x:f>0</x:f>
        <x:v>0</x:v>
      </x:c>
      <x:c r="T364" s="15" t="n">
        <x:f>0</x:f>
        <x:v>0</x:v>
      </x:c>
      <x:c r="U364" s="15" t="n">
        <x:f>Assumptions!C10</x:f>
        <x:v>0.5</x:v>
      </x:c>
      <x:c r="V364" s="16" t="n">
        <x:f>IF(ISNUMBER(Q364),Q364*R364*S364*T364*U364,"Missing input")</x:f>
        <x:v>0</x:v>
      </x:c>
      <x:c r="W364" s="2"/>
      <x:c r="X364" s="2"/>
    </x:row>
    <x:row r="365" ht="23" customHeight="1">
      <x:c r="A365" s="2" t="str">
        <x:v>LBN</x:v>
      </x:c>
      <x:c r="B365" s="2" t="str">
        <x:v>Lebanon</x:v>
      </x:c>
      <x:c r="C365" s="2" t="str">
        <x:v>Middle East</x:v>
      </x:c>
      <x:c r="D365" s="2" t="str">
        <x:v>High</x:v>
      </x:c>
      <x:c r="E365" s="17" t="n">
        <x:f>'Country Inputs'!F180</x:f>
        <x:v>34343</x:v>
      </x:c>
      <x:c r="F365" s="18" t="n">
        <x:f>'Country Inputs'!N180</x:f>
        <x:v>1</x:v>
      </x:c>
      <x:c r="G365" s="18" t="n">
        <x:f>'Country Inputs'!Q180</x:f>
        <x:v>0.65</x:v>
      </x:c>
      <x:c r="H365" s="18" t="n">
        <x:f>'Country Inputs'!T180</x:f>
        <x:v>0.5</x:v>
      </x:c>
      <x:c r="I365" s="12" t="n">
        <x:f>IF(COUNT('Country Inputs'!F180,'Country Inputs'!N180,'Country Inputs'!Q180,'Country Inputs'!T180)&lt;4,"Missing input",E365*F365*G365*H365)</x:f>
        <x:v>11161.475</x:v>
      </x:c>
      <x:c r="J365" s="12" t="n">
        <x:f>'Country Inputs'!U180</x:f>
        <x:v>150</x:v>
      </x:c>
      <x:c r="K365" s="12" t="n">
        <x:f>IF(ISNUMBER(I365),I365/J365,"Missing input")</x:f>
        <x:v>74.40983333333334</x:v>
      </x:c>
      <x:c r="L365" s="12" t="n">
        <x:f>Assumptions!D9</x:f>
        <x:v>7</x:v>
      </x:c>
      <x:c r="M365" s="12" t="n">
        <x:f>IF(ISNUMBER(K365),K365/L365,"Missing input")</x:f>
        <x:v>10.62997619047619</x:v>
      </x:c>
      <x:c r="N365" s="17" t="n">
        <x:f>Assumptions!D6</x:f>
        <x:v>18000</x:v>
      </x:c>
      <x:c r="O365" s="17" t="n">
        <x:f>Assumptions!D7</x:f>
        <x:v>3600</x:v>
      </x:c>
      <x:c r="P365" s="17" t="n">
        <x:f>Assumptions!D8</x:f>
        <x:v>72</x:v>
      </x:c>
      <x:c r="Q365" s="12" t="n">
        <x:f>IF(COUNT(Assumptions!D6:D8)&lt;3,"Missing price input",IF(ISNUMBER(M365),M365*N365+K365*O365+I365*P365,"Missing input"))</x:f>
        <x:v>1262841.1714285715</x:v>
      </x:c>
      <x:c r="R365" s="15" t="n">
        <x:f>0</x:f>
        <x:v>0</x:v>
      </x:c>
      <x:c r="S365" s="15" t="n">
        <x:f>0</x:f>
        <x:v>0</x:v>
      </x:c>
      <x:c r="T365" s="15" t="n">
        <x:f>0</x:f>
        <x:v>0</x:v>
      </x:c>
      <x:c r="U365" s="15" t="n">
        <x:f>Assumptions!D10</x:f>
        <x:v>0.5</x:v>
      </x:c>
      <x:c r="V365" s="16" t="n">
        <x:f>IF(ISNUMBER(Q365),Q365*R365*S365*T365*U365,"Missing input")</x:f>
        <x:v>0</x:v>
      </x:c>
      <x:c r="W365" s="2"/>
      <x:c r="X365" s="2"/>
    </x:row>
    <x:row r="366" ht="23" customHeight="1">
      <x:c r="A366" s="2" t="str">
        <x:v>OMN</x:v>
      </x:c>
      <x:c r="B366" s="2" t="str">
        <x:v>Oman</x:v>
      </x:c>
      <x:c r="C366" s="2" t="str">
        <x:v>Middle East</x:v>
      </x:c>
      <x:c r="D366" s="2" t="str">
        <x:v>Low</x:v>
      </x:c>
      <x:c r="E366" s="17" t="n">
        <x:f>'Country Inputs'!F181</x:f>
        <x:v>35948</x:v>
      </x:c>
      <x:c r="F366" s="18" t="n">
        <x:f>'Country Inputs'!L181</x:f>
        <x:v>1</x:v>
      </x:c>
      <x:c r="G366" s="18" t="n">
        <x:f>'Country Inputs'!O181</x:f>
        <x:v>0.35</x:v>
      </x:c>
      <x:c r="H366" s="18" t="n">
        <x:f>'Country Inputs'!R181</x:f>
        <x:v>0.15</x:v>
      </x:c>
      <x:c r="I366" s="12" t="n">
        <x:f>IF(COUNT('Country Inputs'!F181,'Country Inputs'!L181,'Country Inputs'!O181,'Country Inputs'!R181)&lt;4,"Missing input",E366*F366*G366*H366)</x:f>
        <x:v>1887.2699999999998</x:v>
      </x:c>
      <x:c r="J366" s="12" t="n">
        <x:f>'Country Inputs'!U181</x:f>
        <x:v>150</x:v>
      </x:c>
      <x:c r="K366" s="12" t="n">
        <x:f>IF(ISNUMBER(I366),I366/J366,"Missing input")</x:f>
        <x:v>12.581799999999998</x:v>
      </x:c>
      <x:c r="L366" s="12" t="n">
        <x:f>Assumptions!B9</x:f>
        <x:v>7</x:v>
      </x:c>
      <x:c r="M366" s="12" t="n">
        <x:f>IF(ISNUMBER(K366),K366/L366,"Missing input")</x:f>
        <x:v>1.7973999999999997</x:v>
      </x:c>
      <x:c r="N366" s="17" t="n">
        <x:f>Assumptions!B6</x:f>
        <x:v>6000</x:v>
      </x:c>
      <x:c r="O366" s="17" t="n">
        <x:f>Assumptions!B7</x:f>
        <x:v>1200</x:v>
      </x:c>
      <x:c r="P366" s="17" t="n">
        <x:f>Assumptions!B8</x:f>
        <x:v>24</x:v>
      </x:c>
      <x:c r="Q366" s="12" t="n">
        <x:f>IF(COUNT(Assumptions!B6:B8)&lt;3,"Missing price input",IF(ISNUMBER(M366),M366*N366+K366*O366+I366*P366,"Missing input"))</x:f>
        <x:v>71177.04</x:v>
      </x:c>
      <x:c r="R366" s="15" t="n">
        <x:f>0</x:f>
        <x:v>0</x:v>
      </x:c>
      <x:c r="S366" s="15" t="n">
        <x:f>0</x:f>
        <x:v>0</x:v>
      </x:c>
      <x:c r="T366" s="15" t="n">
        <x:f>0</x:f>
        <x:v>0</x:v>
      </x:c>
      <x:c r="U366" s="15" t="n">
        <x:f>Assumptions!B10</x:f>
        <x:v>0.5</x:v>
      </x:c>
      <x:c r="V366" s="16" t="n">
        <x:f>IF(ISNUMBER(Q366),Q366*R366*S366*T366*U366,"Missing input")</x:f>
        <x:v>0</x:v>
      </x:c>
      <x:c r="W366" s="2"/>
      <x:c r="X366" s="2"/>
    </x:row>
    <x:row r="367" ht="23" customHeight="1">
      <x:c r="A367" s="2" t="str">
        <x:v>OMN</x:v>
      </x:c>
      <x:c r="B367" s="2" t="str">
        <x:v>Oman</x:v>
      </x:c>
      <x:c r="C367" s="2" t="str">
        <x:v>Middle East</x:v>
      </x:c>
      <x:c r="D367" s="2" t="str">
        <x:v>Base</x:v>
      </x:c>
      <x:c r="E367" s="17" t="n">
        <x:f>'Country Inputs'!F181</x:f>
        <x:v>35948</x:v>
      </x:c>
      <x:c r="F367" s="18" t="n">
        <x:f>'Country Inputs'!M181</x:f>
        <x:v>1</x:v>
      </x:c>
      <x:c r="G367" s="18" t="n">
        <x:f>'Country Inputs'!P181</x:f>
        <x:v>0.5</x:v>
      </x:c>
      <x:c r="H367" s="18" t="n">
        <x:f>'Country Inputs'!S181</x:f>
        <x:v>0.3</x:v>
      </x:c>
      <x:c r="I367" s="12" t="n">
        <x:f>IF(COUNT('Country Inputs'!F181,'Country Inputs'!M181,'Country Inputs'!P181,'Country Inputs'!S181)&lt;4,"Missing input",E367*F367*G367*H367)</x:f>
        <x:v>5392.2</x:v>
      </x:c>
      <x:c r="J367" s="12" t="n">
        <x:f>'Country Inputs'!U181</x:f>
        <x:v>150</x:v>
      </x:c>
      <x:c r="K367" s="12" t="n">
        <x:f>IF(ISNUMBER(I367),I367/J367,"Missing input")</x:f>
        <x:v>35.948</x:v>
      </x:c>
      <x:c r="L367" s="12" t="n">
        <x:f>Assumptions!C9</x:f>
        <x:v>7</x:v>
      </x:c>
      <x:c r="M367" s="12" t="n">
        <x:f>IF(ISNUMBER(K367),K367/L367,"Missing input")</x:f>
        <x:v>5.135428571428571</x:v>
      </x:c>
      <x:c r="N367" s="17" t="n">
        <x:f>Assumptions!C6</x:f>
        <x:v>12000</x:v>
      </x:c>
      <x:c r="O367" s="17" t="n">
        <x:f>Assumptions!C7</x:f>
        <x:v>2400</x:v>
      </x:c>
      <x:c r="P367" s="17" t="n">
        <x:f>Assumptions!C8</x:f>
        <x:v>48</x:v>
      </x:c>
      <x:c r="Q367" s="12" t="n">
        <x:f>IF(COUNT(Assumptions!C6:C8)&lt;3,"Missing price input",IF(ISNUMBER(M367),M367*N367+K367*O367+I367*P367,"Missing input"))</x:f>
        <x:v>406725.9428571428</x:v>
      </x:c>
      <x:c r="R367" s="15" t="n">
        <x:f>0</x:f>
        <x:v>0</x:v>
      </x:c>
      <x:c r="S367" s="15" t="n">
        <x:f>0</x:f>
        <x:v>0</x:v>
      </x:c>
      <x:c r="T367" s="15" t="n">
        <x:f>0</x:f>
        <x:v>0</x:v>
      </x:c>
      <x:c r="U367" s="15" t="n">
        <x:f>Assumptions!C10</x:f>
        <x:v>0.5</x:v>
      </x:c>
      <x:c r="V367" s="16" t="n">
        <x:f>IF(ISNUMBER(Q367),Q367*R367*S367*T367*U367,"Missing input")</x:f>
        <x:v>0</x:v>
      </x:c>
      <x:c r="W367" s="2"/>
      <x:c r="X367" s="2"/>
    </x:row>
    <x:row r="368" ht="23" customHeight="1">
      <x:c r="A368" s="2" t="str">
        <x:v>OMN</x:v>
      </x:c>
      <x:c r="B368" s="2" t="str">
        <x:v>Oman</x:v>
      </x:c>
      <x:c r="C368" s="2" t="str">
        <x:v>Middle East</x:v>
      </x:c>
      <x:c r="D368" s="2" t="str">
        <x:v>High</x:v>
      </x:c>
      <x:c r="E368" s="17" t="n">
        <x:f>'Country Inputs'!F181</x:f>
        <x:v>35948</x:v>
      </x:c>
      <x:c r="F368" s="18" t="n">
        <x:f>'Country Inputs'!N181</x:f>
        <x:v>1</x:v>
      </x:c>
      <x:c r="G368" s="18" t="n">
        <x:f>'Country Inputs'!Q181</x:f>
        <x:v>0.65</x:v>
      </x:c>
      <x:c r="H368" s="18" t="n">
        <x:f>'Country Inputs'!T181</x:f>
        <x:v>0.5</x:v>
      </x:c>
      <x:c r="I368" s="12" t="n">
        <x:f>IF(COUNT('Country Inputs'!F181,'Country Inputs'!N181,'Country Inputs'!Q181,'Country Inputs'!T181)&lt;4,"Missing input",E368*F368*G368*H368)</x:f>
        <x:v>11683.1</x:v>
      </x:c>
      <x:c r="J368" s="12" t="n">
        <x:f>'Country Inputs'!U181</x:f>
        <x:v>150</x:v>
      </x:c>
      <x:c r="K368" s="12" t="n">
        <x:f>IF(ISNUMBER(I368),I368/J368,"Missing input")</x:f>
        <x:v>77.88733333333333</x:v>
      </x:c>
      <x:c r="L368" s="12" t="n">
        <x:f>Assumptions!D9</x:f>
        <x:v>7</x:v>
      </x:c>
      <x:c r="M368" s="12" t="n">
        <x:f>IF(ISNUMBER(K368),K368/L368,"Missing input")</x:f>
        <x:v>11.126761904761905</x:v>
      </x:c>
      <x:c r="N368" s="17" t="n">
        <x:f>Assumptions!D6</x:f>
        <x:v>18000</x:v>
      </x:c>
      <x:c r="O368" s="17" t="n">
        <x:f>Assumptions!D7</x:f>
        <x:v>3600</x:v>
      </x:c>
      <x:c r="P368" s="17" t="n">
        <x:f>Assumptions!D8</x:f>
        <x:v>72</x:v>
      </x:c>
      <x:c r="Q368" s="12" t="n">
        <x:f>IF(COUNT(Assumptions!D6:D8)&lt;3,"Missing price input",IF(ISNUMBER(M368),M368*N368+K368*O368+I368*P368,"Missing input"))</x:f>
        <x:v>1321859.3142857142</x:v>
      </x:c>
      <x:c r="R368" s="15" t="n">
        <x:f>0</x:f>
        <x:v>0</x:v>
      </x:c>
      <x:c r="S368" s="15" t="n">
        <x:f>0</x:f>
        <x:v>0</x:v>
      </x:c>
      <x:c r="T368" s="15" t="n">
        <x:f>0</x:f>
        <x:v>0</x:v>
      </x:c>
      <x:c r="U368" s="15" t="n">
        <x:f>Assumptions!D10</x:f>
        <x:v>0.5</x:v>
      </x:c>
      <x:c r="V368" s="16" t="n">
        <x:f>IF(ISNUMBER(Q368),Q368*R368*S368*T368*U368,"Missing input")</x:f>
        <x:v>0</x:v>
      </x:c>
      <x:c r="W368" s="2"/>
      <x:c r="X368" s="2"/>
    </x:row>
    <x:row r="369" ht="23" customHeight="1">
      <x:c r="A369" s="2" t="str">
        <x:v>QAT</x:v>
      </x:c>
      <x:c r="B369" s="2" t="str">
        <x:v>Qatar</x:v>
      </x:c>
      <x:c r="C369" s="2" t="str">
        <x:v>Middle East</x:v>
      </x:c>
      <x:c r="D369" s="2" t="str">
        <x:v>Low</x:v>
      </x:c>
      <x:c r="E369" s="17" t="n">
        <x:f>'Country Inputs'!F182</x:f>
        <x:v>42469</x:v>
      </x:c>
      <x:c r="F369" s="18" t="n">
        <x:f>'Country Inputs'!L182</x:f>
        <x:v>1</x:v>
      </x:c>
      <x:c r="G369" s="18" t="n">
        <x:f>'Country Inputs'!O182</x:f>
        <x:v>0.35</x:v>
      </x:c>
      <x:c r="H369" s="18" t="n">
        <x:f>'Country Inputs'!R182</x:f>
        <x:v>0.1142857142857143</x:v>
      </x:c>
      <x:c r="I369" s="12" t="n">
        <x:f>IF(COUNT('Country Inputs'!F182,'Country Inputs'!L182,'Country Inputs'!O182,'Country Inputs'!R182)&lt;4,"Missing input",E369*F369*G369*H369)</x:f>
        <x:v>1698.7600000000002</x:v>
      </x:c>
      <x:c r="J369" s="12" t="n">
        <x:f>'Country Inputs'!U182</x:f>
        <x:v>150</x:v>
      </x:c>
      <x:c r="K369" s="12" t="n">
        <x:f>IF(ISNUMBER(I369),I369/J369,"Missing input")</x:f>
        <x:v>11.325066666666668</x:v>
      </x:c>
      <x:c r="L369" s="12" t="n">
        <x:f>Assumptions!B9</x:f>
        <x:v>7</x:v>
      </x:c>
      <x:c r="M369" s="12" t="n">
        <x:f>IF(ISNUMBER(K369),K369/L369,"Missing input")</x:f>
        <x:v>1.6178666666666668</x:v>
      </x:c>
      <x:c r="N369" s="17" t="n">
        <x:f>Assumptions!B6</x:f>
        <x:v>6000</x:v>
      </x:c>
      <x:c r="O369" s="17" t="n">
        <x:f>Assumptions!B7</x:f>
        <x:v>1200</x:v>
      </x:c>
      <x:c r="P369" s="17" t="n">
        <x:f>Assumptions!B8</x:f>
        <x:v>24</x:v>
      </x:c>
      <x:c r="Q369" s="12" t="n">
        <x:f>IF(COUNT(Assumptions!B6:B8)&lt;3,"Missing price input",IF(ISNUMBER(M369),M369*N369+K369*O369+I369*P369,"Missing input"))</x:f>
        <x:v>64067.520000000004</x:v>
      </x:c>
      <x:c r="R369" s="15" t="n">
        <x:f>0</x:f>
        <x:v>0</x:v>
      </x:c>
      <x:c r="S369" s="15" t="n">
        <x:f>0</x:f>
        <x:v>0</x:v>
      </x:c>
      <x:c r="T369" s="15" t="n">
        <x:f>0</x:f>
        <x:v>0</x:v>
      </x:c>
      <x:c r="U369" s="15" t="n">
        <x:f>Assumptions!B10</x:f>
        <x:v>0.5</x:v>
      </x:c>
      <x:c r="V369" s="16" t="n">
        <x:f>IF(ISNUMBER(Q369),Q369*R369*S369*T369*U369,"Missing input")</x:f>
        <x:v>0</x:v>
      </x:c>
      <x:c r="W369" s="2"/>
      <x:c r="X369" s="2"/>
    </x:row>
    <x:row r="370" ht="23" customHeight="1">
      <x:c r="A370" s="2" t="str">
        <x:v>QAT</x:v>
      </x:c>
      <x:c r="B370" s="2" t="str">
        <x:v>Qatar</x:v>
      </x:c>
      <x:c r="C370" s="2" t="str">
        <x:v>Middle East</x:v>
      </x:c>
      <x:c r="D370" s="2" t="str">
        <x:v>Base</x:v>
      </x:c>
      <x:c r="E370" s="17" t="n">
        <x:f>'Country Inputs'!F182</x:f>
        <x:v>42469</x:v>
      </x:c>
      <x:c r="F370" s="18" t="n">
        <x:f>'Country Inputs'!M182</x:f>
        <x:v>1</x:v>
      </x:c>
      <x:c r="G370" s="18" t="n">
        <x:f>'Country Inputs'!P182</x:f>
        <x:v>0.5</x:v>
      </x:c>
      <x:c r="H370" s="18" t="n">
        <x:f>'Country Inputs'!S182</x:f>
        <x:v>0.2</x:v>
      </x:c>
      <x:c r="I370" s="12" t="n">
        <x:f>IF(COUNT('Country Inputs'!F182,'Country Inputs'!M182,'Country Inputs'!P182,'Country Inputs'!S182)&lt;4,"Missing input",E370*F370*G370*H370)</x:f>
        <x:v>4246.900000000001</x:v>
      </x:c>
      <x:c r="J370" s="12" t="n">
        <x:f>'Country Inputs'!U182</x:f>
        <x:v>150</x:v>
      </x:c>
      <x:c r="K370" s="12" t="n">
        <x:f>IF(ISNUMBER(I370),I370/J370,"Missing input")</x:f>
        <x:v>28.31266666666667</x:v>
      </x:c>
      <x:c r="L370" s="12" t="n">
        <x:f>Assumptions!C9</x:f>
        <x:v>7</x:v>
      </x:c>
      <x:c r="M370" s="12" t="n">
        <x:f>IF(ISNUMBER(K370),K370/L370,"Missing input")</x:f>
        <x:v>4.044666666666667</x:v>
      </x:c>
      <x:c r="N370" s="17" t="n">
        <x:f>Assumptions!C6</x:f>
        <x:v>12000</x:v>
      </x:c>
      <x:c r="O370" s="17" t="n">
        <x:f>Assumptions!C7</x:f>
        <x:v>2400</x:v>
      </x:c>
      <x:c r="P370" s="17" t="n">
        <x:f>Assumptions!C8</x:f>
        <x:v>48</x:v>
      </x:c>
      <x:c r="Q370" s="12" t="n">
        <x:f>IF(COUNT(Assumptions!C6:C8)&lt;3,"Missing price input",IF(ISNUMBER(M370),M370*N370+K370*O370+I370*P370,"Missing input"))</x:f>
        <x:v>320337.60000000003</x:v>
      </x:c>
      <x:c r="R370" s="15" t="n">
        <x:f>0</x:f>
        <x:v>0</x:v>
      </x:c>
      <x:c r="S370" s="15" t="n">
        <x:f>0</x:f>
        <x:v>0</x:v>
      </x:c>
      <x:c r="T370" s="15" t="n">
        <x:f>0</x:f>
        <x:v>0</x:v>
      </x:c>
      <x:c r="U370" s="15" t="n">
        <x:f>Assumptions!C10</x:f>
        <x:v>0.5</x:v>
      </x:c>
      <x:c r="V370" s="16" t="n">
        <x:f>IF(ISNUMBER(Q370),Q370*R370*S370*T370*U370,"Missing input")</x:f>
        <x:v>0</x:v>
      </x:c>
      <x:c r="W370" s="2"/>
      <x:c r="X370" s="2"/>
    </x:row>
    <x:row r="371" ht="23" customHeight="1">
      <x:c r="A371" s="2" t="str">
        <x:v>QAT</x:v>
      </x:c>
      <x:c r="B371" s="2" t="str">
        <x:v>Qatar</x:v>
      </x:c>
      <x:c r="C371" s="2" t="str">
        <x:v>Middle East</x:v>
      </x:c>
      <x:c r="D371" s="2" t="str">
        <x:v>High</x:v>
      </x:c>
      <x:c r="E371" s="17" t="n">
        <x:f>'Country Inputs'!F182</x:f>
        <x:v>42469</x:v>
      </x:c>
      <x:c r="F371" s="18" t="n">
        <x:f>'Country Inputs'!N182</x:f>
        <x:v>1</x:v>
      </x:c>
      <x:c r="G371" s="18" t="n">
        <x:f>'Country Inputs'!Q182</x:f>
        <x:v>0.65</x:v>
      </x:c>
      <x:c r="H371" s="18" t="n">
        <x:f>'Country Inputs'!T182</x:f>
        <x:v>0.3384615384615384</x:v>
      </x:c>
      <x:c r="I371" s="12" t="n">
        <x:f>IF(COUNT('Country Inputs'!F182,'Country Inputs'!N182,'Country Inputs'!Q182,'Country Inputs'!T182)&lt;4,"Missing input",E371*F371*G371*H371)</x:f>
        <x:v>9343.18</x:v>
      </x:c>
      <x:c r="J371" s="12" t="n">
        <x:f>'Country Inputs'!U182</x:f>
        <x:v>150</x:v>
      </x:c>
      <x:c r="K371" s="12" t="n">
        <x:f>IF(ISNUMBER(I371),I371/J371,"Missing input")</x:f>
        <x:v>62.287866666666666</x:v>
      </x:c>
      <x:c r="L371" s="12" t="n">
        <x:f>Assumptions!D9</x:f>
        <x:v>7</x:v>
      </x:c>
      <x:c r="M371" s="12" t="n">
        <x:f>IF(ISNUMBER(K371),K371/L371,"Missing input")</x:f>
        <x:v>8.898266666666666</x:v>
      </x:c>
      <x:c r="N371" s="17" t="n">
        <x:f>Assumptions!D6</x:f>
        <x:v>18000</x:v>
      </x:c>
      <x:c r="O371" s="17" t="n">
        <x:f>Assumptions!D7</x:f>
        <x:v>3600</x:v>
      </x:c>
      <x:c r="P371" s="17" t="n">
        <x:f>Assumptions!D8</x:f>
        <x:v>72</x:v>
      </x:c>
      <x:c r="Q371" s="12" t="n">
        <x:f>IF(COUNT(Assumptions!D6:D8)&lt;3,"Missing price input",IF(ISNUMBER(M371),M371*N371+K371*O371+I371*P371,"Missing input"))</x:f>
        <x:v>1057114.08</x:v>
      </x:c>
      <x:c r="R371" s="15" t="n">
        <x:f>0</x:f>
        <x:v>0</x:v>
      </x:c>
      <x:c r="S371" s="15" t="n">
        <x:f>0</x:f>
        <x:v>0</x:v>
      </x:c>
      <x:c r="T371" s="15" t="n">
        <x:f>0</x:f>
        <x:v>0</x:v>
      </x:c>
      <x:c r="U371" s="15" t="n">
        <x:f>Assumptions!D10</x:f>
        <x:v>0.5</x:v>
      </x:c>
      <x:c r="V371" s="16" t="n">
        <x:f>IF(ISNUMBER(Q371),Q371*R371*S371*T371*U371,"Missing input")</x:f>
        <x:v>0</x:v>
      </x:c>
      <x:c r="W371" s="2"/>
      <x:c r="X371" s="2"/>
    </x:row>
    <x:row r="372" ht="23" customHeight="1">
      <x:c r="A372" s="2" t="str">
        <x:v>SAU</x:v>
      </x:c>
      <x:c r="B372" s="2" t="str">
        <x:v>Saudi Arabia</x:v>
      </x:c>
      <x:c r="C372" s="2" t="str">
        <x:v>Middle East</x:v>
      </x:c>
      <x:c r="D372" s="2" t="str">
        <x:v>Low</x:v>
      </x:c>
      <x:c r="E372" s="17" t="n">
        <x:f>'Country Inputs'!F183</x:f>
        <x:v>545000</x:v>
      </x:c>
      <x:c r="F372" s="18" t="n">
        <x:f>'Country Inputs'!L183</x:f>
        <x:v>0.83</x:v>
      </x:c>
      <x:c r="G372" s="18" t="n">
        <x:f>'Country Inputs'!O183</x:f>
        <x:v>0.35</x:v>
      </x:c>
      <x:c r="H372" s="18" t="n">
        <x:f>'Country Inputs'!R183</x:f>
        <x:v>0.15</x:v>
      </x:c>
      <x:c r="I372" s="12" t="n">
        <x:f>IF(COUNT('Country Inputs'!F183,'Country Inputs'!L183,'Country Inputs'!O183,'Country Inputs'!R183)&lt;4,"Missing input",E372*F372*G372*H372)</x:f>
        <x:v>23748.375</x:v>
      </x:c>
      <x:c r="J372" s="12" t="n">
        <x:f>'Country Inputs'!U183</x:f>
        <x:v>150</x:v>
      </x:c>
      <x:c r="K372" s="12" t="n">
        <x:f>IF(ISNUMBER(I372),I372/J372,"Missing input")</x:f>
        <x:v>158.3225</x:v>
      </x:c>
      <x:c r="L372" s="12" t="n">
        <x:f>Assumptions!B9</x:f>
        <x:v>7</x:v>
      </x:c>
      <x:c r="M372" s="12" t="n">
        <x:f>IF(ISNUMBER(K372),K372/L372,"Missing input")</x:f>
        <x:v>22.6175</x:v>
      </x:c>
      <x:c r="N372" s="17" t="n">
        <x:f>Assumptions!B6</x:f>
        <x:v>6000</x:v>
      </x:c>
      <x:c r="O372" s="17" t="n">
        <x:f>Assumptions!B7</x:f>
        <x:v>1200</x:v>
      </x:c>
      <x:c r="P372" s="17" t="n">
        <x:f>Assumptions!B8</x:f>
        <x:v>24</x:v>
      </x:c>
      <x:c r="Q372" s="12" t="n">
        <x:f>IF(COUNT(Assumptions!B6:B8)&lt;3,"Missing price input",IF(ISNUMBER(M372),M372*N372+K372*O372+I372*P372,"Missing input"))</x:f>
        <x:v>895653</x:v>
      </x:c>
      <x:c r="R372" s="15" t="n">
        <x:f>0</x:f>
        <x:v>0</x:v>
      </x:c>
      <x:c r="S372" s="15" t="n">
        <x:f>0</x:f>
        <x:v>0</x:v>
      </x:c>
      <x:c r="T372" s="15" t="n">
        <x:f>0</x:f>
        <x:v>0</x:v>
      </x:c>
      <x:c r="U372" s="15" t="n">
        <x:f>Assumptions!B10</x:f>
        <x:v>0.5</x:v>
      </x:c>
      <x:c r="V372" s="16" t="n">
        <x:f>IF(ISNUMBER(Q372),Q372*R372*S372*T372*U372,"Missing input")</x:f>
        <x:v>0</x:v>
      </x:c>
      <x:c r="W372" s="2"/>
      <x:c r="X372" s="2"/>
    </x:row>
    <x:row r="373" ht="23" customHeight="1">
      <x:c r="A373" s="2" t="str">
        <x:v>SAU</x:v>
      </x:c>
      <x:c r="B373" s="2" t="str">
        <x:v>Saudi Arabia</x:v>
      </x:c>
      <x:c r="C373" s="2" t="str">
        <x:v>Middle East</x:v>
      </x:c>
      <x:c r="D373" s="2" t="str">
        <x:v>Base</x:v>
      </x:c>
      <x:c r="E373" s="17" t="n">
        <x:f>'Country Inputs'!F183</x:f>
        <x:v>545000</x:v>
      </x:c>
      <x:c r="F373" s="18" t="n">
        <x:f>'Country Inputs'!M183</x:f>
        <x:v>0.92</x:v>
      </x:c>
      <x:c r="G373" s="18" t="n">
        <x:f>'Country Inputs'!P183</x:f>
        <x:v>0.5</x:v>
      </x:c>
      <x:c r="H373" s="18" t="n">
        <x:f>'Country Inputs'!S183</x:f>
        <x:v>0.3</x:v>
      </x:c>
      <x:c r="I373" s="12" t="n">
        <x:f>IF(COUNT('Country Inputs'!F183,'Country Inputs'!M183,'Country Inputs'!P183,'Country Inputs'!S183)&lt;4,"Missing input",E373*F373*G373*H373)</x:f>
        <x:v>75210</x:v>
      </x:c>
      <x:c r="J373" s="12" t="n">
        <x:f>'Country Inputs'!U183</x:f>
        <x:v>150</x:v>
      </x:c>
      <x:c r="K373" s="12" t="n">
        <x:f>IF(ISNUMBER(I373),I373/J373,"Missing input")</x:f>
        <x:v>501.4</x:v>
      </x:c>
      <x:c r="L373" s="12" t="n">
        <x:f>Assumptions!C9</x:f>
        <x:v>7</x:v>
      </x:c>
      <x:c r="M373" s="12" t="n">
        <x:f>IF(ISNUMBER(K373),K373/L373,"Missing input")</x:f>
        <x:v>71.62857142857142</x:v>
      </x:c>
      <x:c r="N373" s="17" t="n">
        <x:f>Assumptions!C6</x:f>
        <x:v>12000</x:v>
      </x:c>
      <x:c r="O373" s="17" t="n">
        <x:f>Assumptions!C7</x:f>
        <x:v>2400</x:v>
      </x:c>
      <x:c r="P373" s="17" t="n">
        <x:f>Assumptions!C8</x:f>
        <x:v>48</x:v>
      </x:c>
      <x:c r="Q373" s="12" t="n">
        <x:f>IF(COUNT(Assumptions!C6:C8)&lt;3,"Missing price input",IF(ISNUMBER(M373),M373*N373+K373*O373+I373*P373,"Missing input"))</x:f>
        <x:v>5672982.857142857</x:v>
      </x:c>
      <x:c r="R373" s="15" t="n">
        <x:f>0</x:f>
        <x:v>0</x:v>
      </x:c>
      <x:c r="S373" s="15" t="n">
        <x:f>0</x:f>
        <x:v>0</x:v>
      </x:c>
      <x:c r="T373" s="15" t="n">
        <x:f>0</x:f>
        <x:v>0</x:v>
      </x:c>
      <x:c r="U373" s="15" t="n">
        <x:f>Assumptions!C10</x:f>
        <x:v>0.5</x:v>
      </x:c>
      <x:c r="V373" s="16" t="n">
        <x:f>IF(ISNUMBER(Q373),Q373*R373*S373*T373*U373,"Missing input")</x:f>
        <x:v>0</x:v>
      </x:c>
      <x:c r="W373" s="2"/>
      <x:c r="X373" s="2"/>
    </x:row>
    <x:row r="374" ht="23" customHeight="1">
      <x:c r="A374" s="2" t="str">
        <x:v>SAU</x:v>
      </x:c>
      <x:c r="B374" s="2" t="str">
        <x:v>Saudi Arabia</x:v>
      </x:c>
      <x:c r="C374" s="2" t="str">
        <x:v>Middle East</x:v>
      </x:c>
      <x:c r="D374" s="2" t="str">
        <x:v>High</x:v>
      </x:c>
      <x:c r="E374" s="17" t="n">
        <x:f>'Country Inputs'!F183</x:f>
        <x:v>545000</x:v>
      </x:c>
      <x:c r="F374" s="18" t="n">
        <x:f>'Country Inputs'!N183</x:f>
        <x:v>1</x:v>
      </x:c>
      <x:c r="G374" s="18" t="n">
        <x:f>'Country Inputs'!Q183</x:f>
        <x:v>0.65</x:v>
      </x:c>
      <x:c r="H374" s="18" t="n">
        <x:f>'Country Inputs'!T183</x:f>
        <x:v>0.5</x:v>
      </x:c>
      <x:c r="I374" s="12" t="n">
        <x:f>IF(COUNT('Country Inputs'!F183,'Country Inputs'!N183,'Country Inputs'!Q183,'Country Inputs'!T183)&lt;4,"Missing input",E374*F374*G374*H374)</x:f>
        <x:v>177125</x:v>
      </x:c>
      <x:c r="J374" s="12" t="n">
        <x:f>'Country Inputs'!U183</x:f>
        <x:v>150</x:v>
      </x:c>
      <x:c r="K374" s="12" t="n">
        <x:f>IF(ISNUMBER(I374),I374/J374,"Missing input")</x:f>
        <x:v>1180.8333333333333</x:v>
      </x:c>
      <x:c r="L374" s="12" t="n">
        <x:f>Assumptions!D9</x:f>
        <x:v>7</x:v>
      </x:c>
      <x:c r="M374" s="12" t="n">
        <x:f>IF(ISNUMBER(K374),K374/L374,"Missing input")</x:f>
        <x:v>168.69047619047618</x:v>
      </x:c>
      <x:c r="N374" s="17" t="n">
        <x:f>Assumptions!D6</x:f>
        <x:v>18000</x:v>
      </x:c>
      <x:c r="O374" s="17" t="n">
        <x:f>Assumptions!D7</x:f>
        <x:v>3600</x:v>
      </x:c>
      <x:c r="P374" s="17" t="n">
        <x:f>Assumptions!D8</x:f>
        <x:v>72</x:v>
      </x:c>
      <x:c r="Q374" s="12" t="n">
        <x:f>IF(COUNT(Assumptions!D6:D8)&lt;3,"Missing price input",IF(ISNUMBER(M374),M374*N374+K374*O374+I374*P374,"Missing input"))</x:f>
        <x:v>20040428.57142857</x:v>
      </x:c>
      <x:c r="R374" s="15" t="n">
        <x:f>0</x:f>
        <x:v>0</x:v>
      </x:c>
      <x:c r="S374" s="15" t="n">
        <x:f>0</x:f>
        <x:v>0</x:v>
      </x:c>
      <x:c r="T374" s="15" t="n">
        <x:f>0</x:f>
        <x:v>0</x:v>
      </x:c>
      <x:c r="U374" s="15" t="n">
        <x:f>Assumptions!D10</x:f>
        <x:v>0.5</x:v>
      </x:c>
      <x:c r="V374" s="16" t="n">
        <x:f>IF(ISNUMBER(Q374),Q374*R374*S374*T374*U374,"Missing input")</x:f>
        <x:v>0</x:v>
      </x:c>
      <x:c r="W374" s="2"/>
      <x:c r="X374" s="2"/>
    </x:row>
    <x:row r="375" ht="23" customHeight="1">
      <x:c r="A375" s="2" t="str">
        <x:v>PSE</x:v>
      </x:c>
      <x:c r="B375" s="2" t="str">
        <x:v>State of Palestine</x:v>
      </x:c>
      <x:c r="C375" s="2" t="str">
        <x:v>Middle East</x:v>
      </x:c>
      <x:c r="D375" s="2" t="str">
        <x:v>Low</x:v>
      </x:c>
      <x:c r="E375" s="17" t="n">
        <x:f>'Country Inputs'!F184</x:f>
        <x:v>4033</x:v>
      </x:c>
      <x:c r="F375" s="18" t="n">
        <x:f>'Country Inputs'!L184</x:f>
        <x:v>1</x:v>
      </x:c>
      <x:c r="G375" s="18" t="n">
        <x:f>'Country Inputs'!O184</x:f>
        <x:v>0.35</x:v>
      </x:c>
      <x:c r="H375" s="18" t="n">
        <x:f>'Country Inputs'!R184</x:f>
        <x:v>0.15</x:v>
      </x:c>
      <x:c r="I375" s="12" t="n">
        <x:f>IF(COUNT('Country Inputs'!F184,'Country Inputs'!L184,'Country Inputs'!O184,'Country Inputs'!R184)&lt;4,"Missing input",E375*F375*G375*H375)</x:f>
        <x:v>211.7325</x:v>
      </x:c>
      <x:c r="J375" s="12" t="n">
        <x:f>'Country Inputs'!U184</x:f>
        <x:v>150</x:v>
      </x:c>
      <x:c r="K375" s="12" t="n">
        <x:f>IF(ISNUMBER(I375),I375/J375,"Missing input")</x:f>
        <x:v>1.4115499999999999</x:v>
      </x:c>
      <x:c r="L375" s="12" t="n">
        <x:f>Assumptions!B9</x:f>
        <x:v>7</x:v>
      </x:c>
      <x:c r="M375" s="12" t="n">
        <x:f>IF(ISNUMBER(K375),K375/L375,"Missing input")</x:f>
        <x:v>0.20164999999999997</x:v>
      </x:c>
      <x:c r="N375" s="17" t="n">
        <x:f>Assumptions!B6</x:f>
        <x:v>6000</x:v>
      </x:c>
      <x:c r="O375" s="17" t="n">
        <x:f>Assumptions!B7</x:f>
        <x:v>1200</x:v>
      </x:c>
      <x:c r="P375" s="17" t="n">
        <x:f>Assumptions!B8</x:f>
        <x:v>24</x:v>
      </x:c>
      <x:c r="Q375" s="12" t="n">
        <x:f>IF(COUNT(Assumptions!B6:B8)&lt;3,"Missing price input",IF(ISNUMBER(M375),M375*N375+K375*O375+I375*P375,"Missing input"))</x:f>
        <x:v>7985.34</x:v>
      </x:c>
      <x:c r="R375" s="15" t="n">
        <x:f>0</x:f>
        <x:v>0</x:v>
      </x:c>
      <x:c r="S375" s="15" t="n">
        <x:f>0</x:f>
        <x:v>0</x:v>
      </x:c>
      <x:c r="T375" s="15" t="n">
        <x:f>0</x:f>
        <x:v>0</x:v>
      </x:c>
      <x:c r="U375" s="15" t="n">
        <x:f>Assumptions!B10</x:f>
        <x:v>0.5</x:v>
      </x:c>
      <x:c r="V375" s="16" t="n">
        <x:f>IF(ISNUMBER(Q375),Q375*R375*S375*T375*U375,"Missing input")</x:f>
        <x:v>0</x:v>
      </x:c>
      <x:c r="W375" s="2"/>
      <x:c r="X375" s="2"/>
    </x:row>
    <x:row r="376" ht="23" customHeight="1">
      <x:c r="A376" s="2" t="str">
        <x:v>PSE</x:v>
      </x:c>
      <x:c r="B376" s="2" t="str">
        <x:v>State of Palestine</x:v>
      </x:c>
      <x:c r="C376" s="2" t="str">
        <x:v>Middle East</x:v>
      </x:c>
      <x:c r="D376" s="2" t="str">
        <x:v>Base</x:v>
      </x:c>
      <x:c r="E376" s="17" t="n">
        <x:f>'Country Inputs'!F184</x:f>
        <x:v>4033</x:v>
      </x:c>
      <x:c r="F376" s="18" t="n">
        <x:f>'Country Inputs'!M184</x:f>
        <x:v>1</x:v>
      </x:c>
      <x:c r="G376" s="18" t="n">
        <x:f>'Country Inputs'!P184</x:f>
        <x:v>0.5</x:v>
      </x:c>
      <x:c r="H376" s="18" t="n">
        <x:f>'Country Inputs'!S184</x:f>
        <x:v>0.3</x:v>
      </x:c>
      <x:c r="I376" s="12" t="n">
        <x:f>IF(COUNT('Country Inputs'!F184,'Country Inputs'!M184,'Country Inputs'!P184,'Country Inputs'!S184)&lt;4,"Missing input",E376*F376*G376*H376)</x:f>
        <x:v>604.9499999999999</x:v>
      </x:c>
      <x:c r="J376" s="12" t="n">
        <x:f>'Country Inputs'!U184</x:f>
        <x:v>150</x:v>
      </x:c>
      <x:c r="K376" s="12" t="n">
        <x:f>IF(ISNUMBER(I376),I376/J376,"Missing input")</x:f>
        <x:v>4.0329999999999995</x:v>
      </x:c>
      <x:c r="L376" s="12" t="n">
        <x:f>Assumptions!C9</x:f>
        <x:v>7</x:v>
      </x:c>
      <x:c r="M376" s="12" t="n">
        <x:f>IF(ISNUMBER(K376),K376/L376,"Missing input")</x:f>
        <x:v>0.5761428571428571</x:v>
      </x:c>
      <x:c r="N376" s="17" t="n">
        <x:f>Assumptions!C6</x:f>
        <x:v>12000</x:v>
      </x:c>
      <x:c r="O376" s="17" t="n">
        <x:f>Assumptions!C7</x:f>
        <x:v>2400</x:v>
      </x:c>
      <x:c r="P376" s="17" t="n">
        <x:f>Assumptions!C8</x:f>
        <x:v>48</x:v>
      </x:c>
      <x:c r="Q376" s="12" t="n">
        <x:f>IF(COUNT(Assumptions!C6:C8)&lt;3,"Missing price input",IF(ISNUMBER(M376),M376*N376+K376*O376+I376*P376,"Missing input"))</x:f>
        <x:v>45630.51428571428</x:v>
      </x:c>
      <x:c r="R376" s="15" t="n">
        <x:f>0</x:f>
        <x:v>0</x:v>
      </x:c>
      <x:c r="S376" s="15" t="n">
        <x:f>0</x:f>
        <x:v>0</x:v>
      </x:c>
      <x:c r="T376" s="15" t="n">
        <x:f>0</x:f>
        <x:v>0</x:v>
      </x:c>
      <x:c r="U376" s="15" t="n">
        <x:f>Assumptions!C10</x:f>
        <x:v>0.5</x:v>
      </x:c>
      <x:c r="V376" s="16" t="n">
        <x:f>IF(ISNUMBER(Q376),Q376*R376*S376*T376*U376,"Missing input")</x:f>
        <x:v>0</x:v>
      </x:c>
      <x:c r="W376" s="2"/>
      <x:c r="X376" s="2"/>
    </x:row>
    <x:row r="377" ht="23" customHeight="1">
      <x:c r="A377" s="2" t="str">
        <x:v>PSE</x:v>
      </x:c>
      <x:c r="B377" s="2" t="str">
        <x:v>State of Palestine</x:v>
      </x:c>
      <x:c r="C377" s="2" t="str">
        <x:v>Middle East</x:v>
      </x:c>
      <x:c r="D377" s="2" t="str">
        <x:v>High</x:v>
      </x:c>
      <x:c r="E377" s="17" t="n">
        <x:f>'Country Inputs'!F184</x:f>
        <x:v>4033</x:v>
      </x:c>
      <x:c r="F377" s="18" t="n">
        <x:f>'Country Inputs'!N184</x:f>
        <x:v>1</x:v>
      </x:c>
      <x:c r="G377" s="18" t="n">
        <x:f>'Country Inputs'!Q184</x:f>
        <x:v>0.65</x:v>
      </x:c>
      <x:c r="H377" s="18" t="n">
        <x:f>'Country Inputs'!T184</x:f>
        <x:v>0.5</x:v>
      </x:c>
      <x:c r="I377" s="12" t="n">
        <x:f>IF(COUNT('Country Inputs'!F184,'Country Inputs'!N184,'Country Inputs'!Q184,'Country Inputs'!T184)&lt;4,"Missing input",E377*F377*G377*H377)</x:f>
        <x:v>1310.7250000000001</x:v>
      </x:c>
      <x:c r="J377" s="12" t="n">
        <x:f>'Country Inputs'!U184</x:f>
        <x:v>150</x:v>
      </x:c>
      <x:c r="K377" s="12" t="n">
        <x:f>IF(ISNUMBER(I377),I377/J377,"Missing input")</x:f>
        <x:v>8.738166666666668</x:v>
      </x:c>
      <x:c r="L377" s="12" t="n">
        <x:f>Assumptions!D9</x:f>
        <x:v>7</x:v>
      </x:c>
      <x:c r="M377" s="12" t="n">
        <x:f>IF(ISNUMBER(K377),K377/L377,"Missing input")</x:f>
        <x:v>1.248309523809524</x:v>
      </x:c>
      <x:c r="N377" s="17" t="n">
        <x:f>Assumptions!D6</x:f>
        <x:v>18000</x:v>
      </x:c>
      <x:c r="O377" s="17" t="n">
        <x:f>Assumptions!D7</x:f>
        <x:v>3600</x:v>
      </x:c>
      <x:c r="P377" s="17" t="n">
        <x:f>Assumptions!D8</x:f>
        <x:v>72</x:v>
      </x:c>
      <x:c r="Q377" s="12" t="n">
        <x:f>IF(COUNT(Assumptions!D6:D8)&lt;3,"Missing price input",IF(ISNUMBER(M377),M377*N377+K377*O377+I377*P377,"Missing input"))</x:f>
        <x:v>148299.17142857146</x:v>
      </x:c>
      <x:c r="R377" s="15" t="n">
        <x:f>0</x:f>
        <x:v>0</x:v>
      </x:c>
      <x:c r="S377" s="15" t="n">
        <x:f>0</x:f>
        <x:v>0</x:v>
      </x:c>
      <x:c r="T377" s="15" t="n">
        <x:f>0</x:f>
        <x:v>0</x:v>
      </x:c>
      <x:c r="U377" s="15" t="n">
        <x:f>Assumptions!D10</x:f>
        <x:v>0.5</x:v>
      </x:c>
      <x:c r="V377" s="16" t="n">
        <x:f>IF(ISNUMBER(Q377),Q377*R377*S377*T377*U377,"Missing input")</x:f>
        <x:v>0</x:v>
      </x:c>
      <x:c r="W377" s="2"/>
      <x:c r="X377" s="2"/>
    </x:row>
    <x:row r="378" ht="23" customHeight="1">
      <x:c r="A378" s="2" t="str">
        <x:v>SYR</x:v>
      </x:c>
      <x:c r="B378" s="2" t="str">
        <x:v>Syrian Arab Republic</x:v>
      </x:c>
      <x:c r="C378" s="2" t="str">
        <x:v>Middle East</x:v>
      </x:c>
      <x:c r="D378" s="2" t="str">
        <x:v>Low</x:v>
      </x:c>
      <x:c r="E378" s="17" t="n">
        <x:f>'Country Inputs'!F185</x:f>
        <x:v>31293</x:v>
      </x:c>
      <x:c r="F378" s="18" t="n">
        <x:f>'Country Inputs'!L185</x:f>
        <x:v>1</x:v>
      </x:c>
      <x:c r="G378" s="18" t="n">
        <x:f>'Country Inputs'!O185</x:f>
        <x:v>0.35</x:v>
      </x:c>
      <x:c r="H378" s="18" t="n">
        <x:f>'Country Inputs'!R185</x:f>
        <x:v>0.15</x:v>
      </x:c>
      <x:c r="I378" s="12" t="n">
        <x:f>IF(COUNT('Country Inputs'!F185,'Country Inputs'!L185,'Country Inputs'!O185,'Country Inputs'!R185)&lt;4,"Missing input",E378*F378*G378*H378)</x:f>
        <x:v>1642.8825</x:v>
      </x:c>
      <x:c r="J378" s="12" t="n">
        <x:f>'Country Inputs'!U185</x:f>
        <x:v>150</x:v>
      </x:c>
      <x:c r="K378" s="12" t="n">
        <x:f>IF(ISNUMBER(I378),I378/J378,"Missing input")</x:f>
        <x:v>10.95255</x:v>
      </x:c>
      <x:c r="L378" s="12" t="n">
        <x:f>Assumptions!B9</x:f>
        <x:v>7</x:v>
      </x:c>
      <x:c r="M378" s="12" t="n">
        <x:f>IF(ISNUMBER(K378),K378/L378,"Missing input")</x:f>
        <x:v>1.56465</x:v>
      </x:c>
      <x:c r="N378" s="17" t="n">
        <x:f>Assumptions!B6</x:f>
        <x:v>6000</x:v>
      </x:c>
      <x:c r="O378" s="17" t="n">
        <x:f>Assumptions!B7</x:f>
        <x:v>1200</x:v>
      </x:c>
      <x:c r="P378" s="17" t="n">
        <x:f>Assumptions!B8</x:f>
        <x:v>24</x:v>
      </x:c>
      <x:c r="Q378" s="12" t="n">
        <x:f>IF(COUNT(Assumptions!B6:B8)&lt;3,"Missing price input",IF(ISNUMBER(M378),M378*N378+K378*O378+I378*P378,"Missing input"))</x:f>
        <x:v>61960.14</x:v>
      </x:c>
      <x:c r="R378" s="15" t="n">
        <x:f>0</x:f>
        <x:v>0</x:v>
      </x:c>
      <x:c r="S378" s="15" t="n">
        <x:f>0</x:f>
        <x:v>0</x:v>
      </x:c>
      <x:c r="T378" s="15" t="n">
        <x:f>0</x:f>
        <x:v>0</x:v>
      </x:c>
      <x:c r="U378" s="15" t="n">
        <x:f>Assumptions!B10</x:f>
        <x:v>0.5</x:v>
      </x:c>
      <x:c r="V378" s="16" t="n">
        <x:f>IF(ISNUMBER(Q378),Q378*R378*S378*T378*U378,"Missing input")</x:f>
        <x:v>0</x:v>
      </x:c>
      <x:c r="W378" s="2"/>
      <x:c r="X378" s="2"/>
    </x:row>
    <x:row r="379" ht="23" customHeight="1">
      <x:c r="A379" s="2" t="str">
        <x:v>SYR</x:v>
      </x:c>
      <x:c r="B379" s="2" t="str">
        <x:v>Syrian Arab Republic</x:v>
      </x:c>
      <x:c r="C379" s="2" t="str">
        <x:v>Middle East</x:v>
      </x:c>
      <x:c r="D379" s="2" t="str">
        <x:v>Base</x:v>
      </x:c>
      <x:c r="E379" s="17" t="n">
        <x:f>'Country Inputs'!F185</x:f>
        <x:v>31293</x:v>
      </x:c>
      <x:c r="F379" s="18" t="n">
        <x:f>'Country Inputs'!M185</x:f>
        <x:v>1</x:v>
      </x:c>
      <x:c r="G379" s="18" t="n">
        <x:f>'Country Inputs'!P185</x:f>
        <x:v>0.5</x:v>
      </x:c>
      <x:c r="H379" s="18" t="n">
        <x:f>'Country Inputs'!S185</x:f>
        <x:v>0.3</x:v>
      </x:c>
      <x:c r="I379" s="12" t="n">
        <x:f>IF(COUNT('Country Inputs'!F185,'Country Inputs'!M185,'Country Inputs'!P185,'Country Inputs'!S185)&lt;4,"Missing input",E379*F379*G379*H379)</x:f>
        <x:v>4693.95</x:v>
      </x:c>
      <x:c r="J379" s="12" t="n">
        <x:f>'Country Inputs'!U185</x:f>
        <x:v>150</x:v>
      </x:c>
      <x:c r="K379" s="12" t="n">
        <x:f>IF(ISNUMBER(I379),I379/J379,"Missing input")</x:f>
        <x:v>31.293</x:v>
      </x:c>
      <x:c r="L379" s="12" t="n">
        <x:f>Assumptions!C9</x:f>
        <x:v>7</x:v>
      </x:c>
      <x:c r="M379" s="12" t="n">
        <x:f>IF(ISNUMBER(K379),K379/L379,"Missing input")</x:f>
        <x:v>4.470428571428571</x:v>
      </x:c>
      <x:c r="N379" s="17" t="n">
        <x:f>Assumptions!C6</x:f>
        <x:v>12000</x:v>
      </x:c>
      <x:c r="O379" s="17" t="n">
        <x:f>Assumptions!C7</x:f>
        <x:v>2400</x:v>
      </x:c>
      <x:c r="P379" s="17" t="n">
        <x:f>Assumptions!C8</x:f>
        <x:v>48</x:v>
      </x:c>
      <x:c r="Q379" s="12" t="n">
        <x:f>IF(COUNT(Assumptions!C6:C8)&lt;3,"Missing price input",IF(ISNUMBER(M379),M379*N379+K379*O379+I379*P379,"Missing input"))</x:f>
        <x:v>354057.9428571428</x:v>
      </x:c>
      <x:c r="R379" s="15" t="n">
        <x:f>0</x:f>
        <x:v>0</x:v>
      </x:c>
      <x:c r="S379" s="15" t="n">
        <x:f>0</x:f>
        <x:v>0</x:v>
      </x:c>
      <x:c r="T379" s="15" t="n">
        <x:f>0</x:f>
        <x:v>0</x:v>
      </x:c>
      <x:c r="U379" s="15" t="n">
        <x:f>Assumptions!C10</x:f>
        <x:v>0.5</x:v>
      </x:c>
      <x:c r="V379" s="16" t="n">
        <x:f>IF(ISNUMBER(Q379),Q379*R379*S379*T379*U379,"Missing input")</x:f>
        <x:v>0</x:v>
      </x:c>
      <x:c r="W379" s="2"/>
      <x:c r="X379" s="2"/>
    </x:row>
    <x:row r="380" ht="23" customHeight="1">
      <x:c r="A380" s="2" t="str">
        <x:v>SYR</x:v>
      </x:c>
      <x:c r="B380" s="2" t="str">
        <x:v>Syrian Arab Republic</x:v>
      </x:c>
      <x:c r="C380" s="2" t="str">
        <x:v>Middle East</x:v>
      </x:c>
      <x:c r="D380" s="2" t="str">
        <x:v>High</x:v>
      </x:c>
      <x:c r="E380" s="17" t="n">
        <x:f>'Country Inputs'!F185</x:f>
        <x:v>31293</x:v>
      </x:c>
      <x:c r="F380" s="18" t="n">
        <x:f>'Country Inputs'!N185</x:f>
        <x:v>1</x:v>
      </x:c>
      <x:c r="G380" s="18" t="n">
        <x:f>'Country Inputs'!Q185</x:f>
        <x:v>0.65</x:v>
      </x:c>
      <x:c r="H380" s="18" t="n">
        <x:f>'Country Inputs'!T185</x:f>
        <x:v>0.5</x:v>
      </x:c>
      <x:c r="I380" s="12" t="n">
        <x:f>IF(COUNT('Country Inputs'!F185,'Country Inputs'!N185,'Country Inputs'!Q185,'Country Inputs'!T185)&lt;4,"Missing input",E380*F380*G380*H380)</x:f>
        <x:v>10170.225</x:v>
      </x:c>
      <x:c r="J380" s="12" t="n">
        <x:f>'Country Inputs'!U185</x:f>
        <x:v>150</x:v>
      </x:c>
      <x:c r="K380" s="12" t="n">
        <x:f>IF(ISNUMBER(I380),I380/J380,"Missing input")</x:f>
        <x:v>67.8015</x:v>
      </x:c>
      <x:c r="L380" s="12" t="n">
        <x:f>Assumptions!D9</x:f>
        <x:v>7</x:v>
      </x:c>
      <x:c r="M380" s="12" t="n">
        <x:f>IF(ISNUMBER(K380),K380/L380,"Missing input")</x:f>
        <x:v>9.685928571428573</x:v>
      </x:c>
      <x:c r="N380" s="17" t="n">
        <x:f>Assumptions!D6</x:f>
        <x:v>18000</x:v>
      </x:c>
      <x:c r="O380" s="17" t="n">
        <x:f>Assumptions!D7</x:f>
        <x:v>3600</x:v>
      </x:c>
      <x:c r="P380" s="17" t="n">
        <x:f>Assumptions!D8</x:f>
        <x:v>72</x:v>
      </x:c>
      <x:c r="Q380" s="12" t="n">
        <x:f>IF(COUNT(Assumptions!D6:D8)&lt;3,"Missing price input",IF(ISNUMBER(M380),M380*N380+K380*O380+I380*P380,"Missing input"))</x:f>
        <x:v>1150688.3142857144</x:v>
      </x:c>
      <x:c r="R380" s="15" t="n">
        <x:f>0</x:f>
        <x:v>0</x:v>
      </x:c>
      <x:c r="S380" s="15" t="n">
        <x:f>0</x:f>
        <x:v>0</x:v>
      </x:c>
      <x:c r="T380" s="15" t="n">
        <x:f>0</x:f>
        <x:v>0</x:v>
      </x:c>
      <x:c r="U380" s="15" t="n">
        <x:f>Assumptions!D10</x:f>
        <x:v>0.5</x:v>
      </x:c>
      <x:c r="V380" s="16" t="n">
        <x:f>IF(ISNUMBER(Q380),Q380*R380*S380*T380*U380,"Missing input")</x:f>
        <x:v>0</x:v>
      </x:c>
      <x:c r="W380" s="2"/>
      <x:c r="X380" s="2"/>
    </x:row>
    <x:row r="381" ht="23" customHeight="1">
      <x:c r="A381" s="2" t="str">
        <x:v>ARE</x:v>
      </x:c>
      <x:c r="B381" s="2" t="str">
        <x:v>United Arab Emirates</x:v>
      </x:c>
      <x:c r="C381" s="2" t="str">
        <x:v>Middle East</x:v>
      </x:c>
      <x:c r="D381" s="2" t="str">
        <x:v>Low</x:v>
      </x:c>
      <x:c r="E381" s="17" t="n">
        <x:f>'Country Inputs'!F186</x:f>
        <x:v>216900</x:v>
      </x:c>
      <x:c r="F381" s="18" t="n">
        <x:f>'Country Inputs'!L186</x:f>
        <x:v>1</x:v>
      </x:c>
      <x:c r="G381" s="18" t="n">
        <x:f>'Country Inputs'!O186</x:f>
        <x:v>0.35</x:v>
      </x:c>
      <x:c r="H381" s="18" t="n">
        <x:f>'Country Inputs'!R186</x:f>
        <x:v>0.17142857142857143</x:v>
      </x:c>
      <x:c r="I381" s="12" t="n">
        <x:f>IF(COUNT('Country Inputs'!F186,'Country Inputs'!L186,'Country Inputs'!O186,'Country Inputs'!R186)&lt;4,"Missing input",E381*F381*G381*H381)</x:f>
        <x:v>13014</x:v>
      </x:c>
      <x:c r="J381" s="12" t="n">
        <x:f>'Country Inputs'!U186</x:f>
        <x:v>150</x:v>
      </x:c>
      <x:c r="K381" s="12" t="n">
        <x:f>IF(ISNUMBER(I381),I381/J381,"Missing input")</x:f>
        <x:v>86.76</x:v>
      </x:c>
      <x:c r="L381" s="12" t="n">
        <x:f>Assumptions!B9</x:f>
        <x:v>7</x:v>
      </x:c>
      <x:c r="M381" s="12" t="n">
        <x:f>IF(ISNUMBER(K381),K381/L381,"Missing input")</x:f>
        <x:v>12.394285714285715</x:v>
      </x:c>
      <x:c r="N381" s="17" t="n">
        <x:f>Assumptions!B6</x:f>
        <x:v>6000</x:v>
      </x:c>
      <x:c r="O381" s="17" t="n">
        <x:f>Assumptions!B7</x:f>
        <x:v>1200</x:v>
      </x:c>
      <x:c r="P381" s="17" t="n">
        <x:f>Assumptions!B8</x:f>
        <x:v>24</x:v>
      </x:c>
      <x:c r="Q381" s="12" t="n">
        <x:f>IF(COUNT(Assumptions!B6:B8)&lt;3,"Missing price input",IF(ISNUMBER(M381),M381*N381+K381*O381+I381*P381,"Missing input"))</x:f>
        <x:v>490813.7142857143</x:v>
      </x:c>
      <x:c r="R381" s="15" t="n">
        <x:f>Assumptions!B11</x:f>
        <x:v>0.05</x:v>
      </x:c>
      <x:c r="S381" s="15" t="n">
        <x:f>Assumptions!B12</x:f>
        <x:v>0.6</x:v>
      </x:c>
      <x:c r="T381" s="15" t="n">
        <x:f>Assumptions!B13</x:f>
        <x:v>0.4</x:v>
      </x:c>
      <x:c r="U381" s="15" t="n">
        <x:f>Assumptions!B10</x:f>
        <x:v>0.5</x:v>
      </x:c>
      <x:c r="V381" s="16" t="n">
        <x:f>IF(ISNUMBER(Q381),Q381*R381*S381*T381*U381,"Missing input")</x:f>
        <x:v>2944.8822857142864</x:v>
      </x:c>
      <x:c r="W381" s="2"/>
      <x:c r="X381" s="2"/>
    </x:row>
    <x:row r="382" ht="23" customHeight="1">
      <x:c r="A382" s="2" t="str">
        <x:v>ARE</x:v>
      </x:c>
      <x:c r="B382" s="2" t="str">
        <x:v>United Arab Emirates</x:v>
      </x:c>
      <x:c r="C382" s="2" t="str">
        <x:v>Middle East</x:v>
      </x:c>
      <x:c r="D382" s="2" t="str">
        <x:v>Base</x:v>
      </x:c>
      <x:c r="E382" s="17" t="n">
        <x:f>'Country Inputs'!F186</x:f>
        <x:v>216900</x:v>
      </x:c>
      <x:c r="F382" s="18" t="n">
        <x:f>'Country Inputs'!M186</x:f>
        <x:v>1</x:v>
      </x:c>
      <x:c r="G382" s="18" t="n">
        <x:f>'Country Inputs'!P186</x:f>
        <x:v>0.5</x:v>
      </x:c>
      <x:c r="H382" s="18" t="n">
        <x:f>'Country Inputs'!S186</x:f>
        <x:v>0.28</x:v>
      </x:c>
      <x:c r="I382" s="12" t="n">
        <x:f>IF(COUNT('Country Inputs'!F186,'Country Inputs'!M186,'Country Inputs'!P186,'Country Inputs'!S186)&lt;4,"Missing input",E382*F382*G382*H382)</x:f>
        <x:v>30366.000000000004</x:v>
      </x:c>
      <x:c r="J382" s="12" t="n">
        <x:f>'Country Inputs'!U186</x:f>
        <x:v>150</x:v>
      </x:c>
      <x:c r="K382" s="12" t="n">
        <x:f>IF(ISNUMBER(I382),I382/J382,"Missing input")</x:f>
        <x:v>202.44000000000003</x:v>
      </x:c>
      <x:c r="L382" s="12" t="n">
        <x:f>Assumptions!C9</x:f>
        <x:v>7</x:v>
      </x:c>
      <x:c r="M382" s="12" t="n">
        <x:f>IF(ISNUMBER(K382),K382/L382,"Missing input")</x:f>
        <x:v>28.920000000000005</x:v>
      </x:c>
      <x:c r="N382" s="17" t="n">
        <x:f>Assumptions!C6</x:f>
        <x:v>12000</x:v>
      </x:c>
      <x:c r="O382" s="17" t="n">
        <x:f>Assumptions!C7</x:f>
        <x:v>2400</x:v>
      </x:c>
      <x:c r="P382" s="17" t="n">
        <x:f>Assumptions!C8</x:f>
        <x:v>48</x:v>
      </x:c>
      <x:c r="Q382" s="12" t="n">
        <x:f>IF(COUNT(Assumptions!C6:C8)&lt;3,"Missing price input",IF(ISNUMBER(M382),M382*N382+K382*O382+I382*P382,"Missing input"))</x:f>
        <x:v>2290464.0000000005</x:v>
      </x:c>
      <x:c r="R382" s="15" t="n">
        <x:f>Assumptions!C11</x:f>
        <x:v>0.15</x:v>
      </x:c>
      <x:c r="S382" s="15" t="n">
        <x:f>Assumptions!C12</x:f>
        <x:v>0.8</x:v>
      </x:c>
      <x:c r="T382" s="15" t="n">
        <x:f>Assumptions!C13</x:f>
        <x:v>0.6</x:v>
      </x:c>
      <x:c r="U382" s="15" t="n">
        <x:f>Assumptions!C10</x:f>
        <x:v>0.5</x:v>
      </x:c>
      <x:c r="V382" s="16" t="n">
        <x:f>IF(ISNUMBER(Q382),Q382*R382*S382*T382*U382,"Missing input")</x:f>
        <x:v>82456.70400000001</x:v>
      </x:c>
      <x:c r="W382" s="2"/>
      <x:c r="X382" s="2"/>
    </x:row>
    <x:row r="383" ht="23" customHeight="1">
      <x:c r="A383" s="2" t="str">
        <x:v>ARE</x:v>
      </x:c>
      <x:c r="B383" s="2" t="str">
        <x:v>United Arab Emirates</x:v>
      </x:c>
      <x:c r="C383" s="2" t="str">
        <x:v>Middle East</x:v>
      </x:c>
      <x:c r="D383" s="2" t="str">
        <x:v>High</x:v>
      </x:c>
      <x:c r="E383" s="17" t="n">
        <x:f>'Country Inputs'!F186</x:f>
        <x:v>216900</x:v>
      </x:c>
      <x:c r="F383" s="18" t="n">
        <x:f>'Country Inputs'!N186</x:f>
        <x:v>1</x:v>
      </x:c>
      <x:c r="G383" s="18" t="n">
        <x:f>'Country Inputs'!Q186</x:f>
        <x:v>0.65</x:v>
      </x:c>
      <x:c r="H383" s="18" t="n">
        <x:f>'Country Inputs'!T186</x:f>
        <x:v>0.4307692307692308</x:v>
      </x:c>
      <x:c r="I383" s="12" t="n">
        <x:f>IF(COUNT('Country Inputs'!F186,'Country Inputs'!N186,'Country Inputs'!Q186,'Country Inputs'!T186)&lt;4,"Missing input",E383*F383*G383*H383)</x:f>
        <x:v>60732</x:v>
      </x:c>
      <x:c r="J383" s="12" t="n">
        <x:f>'Country Inputs'!U186</x:f>
        <x:v>150</x:v>
      </x:c>
      <x:c r="K383" s="12" t="n">
        <x:f>IF(ISNUMBER(I383),I383/J383,"Missing input")</x:f>
        <x:v>404.88</x:v>
      </x:c>
      <x:c r="L383" s="12" t="n">
        <x:f>Assumptions!D9</x:f>
        <x:v>7</x:v>
      </x:c>
      <x:c r="M383" s="12" t="n">
        <x:f>IF(ISNUMBER(K383),K383/L383,"Missing input")</x:f>
        <x:v>57.839999999999996</x:v>
      </x:c>
      <x:c r="N383" s="17" t="n">
        <x:f>Assumptions!D6</x:f>
        <x:v>18000</x:v>
      </x:c>
      <x:c r="O383" s="17" t="n">
        <x:f>Assumptions!D7</x:f>
        <x:v>3600</x:v>
      </x:c>
      <x:c r="P383" s="17" t="n">
        <x:f>Assumptions!D8</x:f>
        <x:v>72</x:v>
      </x:c>
      <x:c r="Q383" s="12" t="n">
        <x:f>IF(COUNT(Assumptions!D6:D8)&lt;3,"Missing price input",IF(ISNUMBER(M383),M383*N383+K383*O383+I383*P383,"Missing input"))</x:f>
        <x:v>6871392</x:v>
      </x:c>
      <x:c r="R383" s="15" t="n">
        <x:f>Assumptions!D11</x:f>
        <x:v>0.3</x:v>
      </x:c>
      <x:c r="S383" s="15" t="n">
        <x:f>Assumptions!D12</x:f>
        <x:v>0.9</x:v>
      </x:c>
      <x:c r="T383" s="15" t="n">
        <x:f>Assumptions!D13</x:f>
        <x:v>0.75</x:v>
      </x:c>
      <x:c r="U383" s="15" t="n">
        <x:f>Assumptions!D10</x:f>
        <x:v>0.5</x:v>
      </x:c>
      <x:c r="V383" s="16" t="n">
        <x:f>IF(ISNUMBER(Q383),Q383*R383*S383*T383*U383,"Missing input")</x:f>
        <x:v>695728.44</x:v>
      </x:c>
      <x:c r="W383" s="2"/>
      <x:c r="X383" s="2"/>
    </x:row>
    <x:row r="384" ht="23" customHeight="1">
      <x:c r="A384" s="2" t="str">
        <x:v>BMU</x:v>
      </x:c>
      <x:c r="B384" s="2" t="str">
        <x:v>Bermuda</x:v>
      </x:c>
      <x:c r="C384" s="2" t="str">
        <x:v>Other Americas</x:v>
      </x:c>
      <x:c r="D384" s="2" t="str">
        <x:v>Low</x:v>
      </x:c>
      <x:c r="E384" s="17" t="n">
        <x:f>'Country Inputs'!F188</x:f>
        <x:v>2522</x:v>
      </x:c>
      <x:c r="F384" s="18" t="n">
        <x:f>'Country Inputs'!L188</x:f>
        <x:v>1</x:v>
      </x:c>
      <x:c r="G384" s="18" t="n">
        <x:f>'Country Inputs'!O188</x:f>
        <x:v>0.5</x:v>
      </x:c>
      <x:c r="H384" s="18" t="n">
        <x:f>'Country Inputs'!R188</x:f>
        <x:v>0.1</x:v>
      </x:c>
      <x:c r="I384" s="12" t="n">
        <x:f>IF(COUNT('Country Inputs'!F188,'Country Inputs'!L188,'Country Inputs'!O188,'Country Inputs'!R188)&lt;4,"Missing input",E384*F384*G384*H384)</x:f>
        <x:v>126.10000000000001</x:v>
      </x:c>
      <x:c r="J384" s="12" t="n">
        <x:f>'Country Inputs'!U188</x:f>
        <x:v>70</x:v>
      </x:c>
      <x:c r="K384" s="12" t="n">
        <x:f>IF(ISNUMBER(I384),I384/J384,"Missing input")</x:f>
        <x:v>1.8014285714285716</x:v>
      </x:c>
      <x:c r="L384" s="12" t="n">
        <x:f>Assumptions!B9</x:f>
        <x:v>7</x:v>
      </x:c>
      <x:c r="M384" s="12" t="n">
        <x:f>IF(ISNUMBER(K384),K384/L384,"Missing input")</x:f>
        <x:v>0.25734693877551024</x:v>
      </x:c>
      <x:c r="N384" s="17" t="n">
        <x:f>Assumptions!B6</x:f>
        <x:v>6000</x:v>
      </x:c>
      <x:c r="O384" s="17" t="n">
        <x:f>Assumptions!B7</x:f>
        <x:v>1200</x:v>
      </x:c>
      <x:c r="P384" s="17" t="n">
        <x:f>Assumptions!B8</x:f>
        <x:v>24</x:v>
      </x:c>
      <x:c r="Q384" s="12" t="n">
        <x:f>IF(COUNT(Assumptions!B6:B8)&lt;3,"Missing price input",IF(ISNUMBER(M384),M384*N384+K384*O384+I384*P384,"Missing input"))</x:f>
        <x:v>6732.195918367348</x:v>
      </x:c>
      <x:c r="R384" s="15" t="n">
        <x:f>0</x:f>
        <x:v>0</x:v>
      </x:c>
      <x:c r="S384" s="15" t="n">
        <x:f>0</x:f>
        <x:v>0</x:v>
      </x:c>
      <x:c r="T384" s="15" t="n">
        <x:f>0</x:f>
        <x:v>0</x:v>
      </x:c>
      <x:c r="U384" s="15" t="n">
        <x:f>Assumptions!B10</x:f>
        <x:v>0.5</x:v>
      </x:c>
      <x:c r="V384" s="16" t="n">
        <x:f>IF(ISNUMBER(Q384),Q384*R384*S384*T384*U384,"Missing input")</x:f>
        <x:v>0</x:v>
      </x:c>
      <x:c r="W384" s="2"/>
      <x:c r="X384" s="2"/>
    </x:row>
    <x:row r="385" ht="23" customHeight="1">
      <x:c r="A385" s="2" t="str">
        <x:v>BMU</x:v>
      </x:c>
      <x:c r="B385" s="2" t="str">
        <x:v>Bermuda</x:v>
      </x:c>
      <x:c r="C385" s="2" t="str">
        <x:v>Other Americas</x:v>
      </x:c>
      <x:c r="D385" s="2" t="str">
        <x:v>Base</x:v>
      </x:c>
      <x:c r="E385" s="17" t="n">
        <x:f>'Country Inputs'!F188</x:f>
        <x:v>2522</x:v>
      </x:c>
      <x:c r="F385" s="18" t="n">
        <x:f>'Country Inputs'!M188</x:f>
        <x:v>1</x:v>
      </x:c>
      <x:c r="G385" s="18" t="n">
        <x:f>'Country Inputs'!P188</x:f>
        <x:v>0.65</x:v>
      </x:c>
      <x:c r="H385" s="18" t="n">
        <x:f>'Country Inputs'!S188</x:f>
        <x:v>0.2</x:v>
      </x:c>
      <x:c r="I385" s="12" t="n">
        <x:f>IF(COUNT('Country Inputs'!F188,'Country Inputs'!M188,'Country Inputs'!P188,'Country Inputs'!S188)&lt;4,"Missing input",E385*F385*G385*H385)</x:f>
        <x:v>327.86</x:v>
      </x:c>
      <x:c r="J385" s="12" t="n">
        <x:f>'Country Inputs'!U188</x:f>
        <x:v>70</x:v>
      </x:c>
      <x:c r="K385" s="12" t="n">
        <x:f>IF(ISNUMBER(I385),I385/J385,"Missing input")</x:f>
        <x:v>4.683714285714286</x:v>
      </x:c>
      <x:c r="L385" s="12" t="n">
        <x:f>Assumptions!C9</x:f>
        <x:v>7</x:v>
      </x:c>
      <x:c r="M385" s="12" t="n">
        <x:f>IF(ISNUMBER(K385),K385/L385,"Missing input")</x:f>
        <x:v>0.6691020408163266</x:v>
      </x:c>
      <x:c r="N385" s="17" t="n">
        <x:f>Assumptions!C6</x:f>
        <x:v>12000</x:v>
      </x:c>
      <x:c r="O385" s="17" t="n">
        <x:f>Assumptions!C7</x:f>
        <x:v>2400</x:v>
      </x:c>
      <x:c r="P385" s="17" t="n">
        <x:f>Assumptions!C8</x:f>
        <x:v>48</x:v>
      </x:c>
      <x:c r="Q385" s="12" t="n">
        <x:f>IF(COUNT(Assumptions!C6:C8)&lt;3,"Missing price input",IF(ISNUMBER(M385),M385*N385+K385*O385+I385*P385,"Missing input"))</x:f>
        <x:v>35007.41877551021</x:v>
      </x:c>
      <x:c r="R385" s="15" t="n">
        <x:f>0</x:f>
        <x:v>0</x:v>
      </x:c>
      <x:c r="S385" s="15" t="n">
        <x:f>0</x:f>
        <x:v>0</x:v>
      </x:c>
      <x:c r="T385" s="15" t="n">
        <x:f>0</x:f>
        <x:v>0</x:v>
      </x:c>
      <x:c r="U385" s="15" t="n">
        <x:f>Assumptions!C10</x:f>
        <x:v>0.5</x:v>
      </x:c>
      <x:c r="V385" s="16" t="n">
        <x:f>IF(ISNUMBER(Q385),Q385*R385*S385*T385*U385,"Missing input")</x:f>
        <x:v>0</x:v>
      </x:c>
      <x:c r="W385" s="2"/>
      <x:c r="X385" s="2"/>
    </x:row>
    <x:row r="386" ht="23" customHeight="1">
      <x:c r="A386" s="2" t="str">
        <x:v>BMU</x:v>
      </x:c>
      <x:c r="B386" s="2" t="str">
        <x:v>Bermuda</x:v>
      </x:c>
      <x:c r="C386" s="2" t="str">
        <x:v>Other Americas</x:v>
      </x:c>
      <x:c r="D386" s="2" t="str">
        <x:v>High</x:v>
      </x:c>
      <x:c r="E386" s="17" t="n">
        <x:f>'Country Inputs'!F188</x:f>
        <x:v>2522</x:v>
      </x:c>
      <x:c r="F386" s="18" t="n">
        <x:f>'Country Inputs'!N188</x:f>
        <x:v>1</x:v>
      </x:c>
      <x:c r="G386" s="18" t="n">
        <x:f>'Country Inputs'!Q188</x:f>
        <x:v>0.8</x:v>
      </x:c>
      <x:c r="H386" s="18" t="n">
        <x:f>'Country Inputs'!T188</x:f>
        <x:v>0.32</x:v>
      </x:c>
      <x:c r="I386" s="12" t="n">
        <x:f>IF(COUNT('Country Inputs'!F188,'Country Inputs'!N188,'Country Inputs'!Q188,'Country Inputs'!T188)&lt;4,"Missing input",E386*F386*G386*H386)</x:f>
        <x:v>645.6320000000001</x:v>
      </x:c>
      <x:c r="J386" s="12" t="n">
        <x:f>'Country Inputs'!U188</x:f>
        <x:v>70</x:v>
      </x:c>
      <x:c r="K386" s="12" t="n">
        <x:f>IF(ISNUMBER(I386),I386/J386,"Missing input")</x:f>
        <x:v>9.223314285714286</x:v>
      </x:c>
      <x:c r="L386" s="12" t="n">
        <x:f>Assumptions!D9</x:f>
        <x:v>7</x:v>
      </x:c>
      <x:c r="M386" s="12" t="n">
        <x:f>IF(ISNUMBER(K386),K386/L386,"Missing input")</x:f>
        <x:v>1.3176163265306122</x:v>
      </x:c>
      <x:c r="N386" s="17" t="n">
        <x:f>Assumptions!D6</x:f>
        <x:v>18000</x:v>
      </x:c>
      <x:c r="O386" s="17" t="n">
        <x:f>Assumptions!D7</x:f>
        <x:v>3600</x:v>
      </x:c>
      <x:c r="P386" s="17" t="n">
        <x:f>Assumptions!D8</x:f>
        <x:v>72</x:v>
      </x:c>
      <x:c r="Q386" s="12" t="n">
        <x:f>IF(COUNT(Assumptions!D6:D8)&lt;3,"Missing price input",IF(ISNUMBER(M386),M386*N386+K386*O386+I386*P386,"Missing input"))</x:f>
        <x:v>103406.52930612245</x:v>
      </x:c>
      <x:c r="R386" s="15" t="n">
        <x:f>0</x:f>
        <x:v>0</x:v>
      </x:c>
      <x:c r="S386" s="15" t="n">
        <x:f>0</x:f>
        <x:v>0</x:v>
      </x:c>
      <x:c r="T386" s="15" t="n">
        <x:f>0</x:f>
        <x:v>0</x:v>
      </x:c>
      <x:c r="U386" s="15" t="n">
        <x:f>Assumptions!D10</x:f>
        <x:v>0.5</x:v>
      </x:c>
      <x:c r="V386" s="16" t="n">
        <x:f>IF(ISNUMBER(Q386),Q386*R386*S386*T386*U386,"Missing input")</x:f>
        <x:v>0</x:v>
      </x:c>
      <x:c r="W386" s="2"/>
      <x:c r="X386" s="2"/>
    </x:row>
    <x:row r="387" ht="23" customHeight="1">
      <x:c r="A387" s="2" t="str">
        <x:v>AZE</x:v>
      </x:c>
      <x:c r="B387" s="2" t="str">
        <x:v>Azerbaijan</x:v>
      </x:c>
      <x:c r="C387" s="2" t="str">
        <x:v>Rest of Asia</x:v>
      </x:c>
      <x:c r="D387" s="2" t="str">
        <x:v>Low</x:v>
      </x:c>
      <x:c r="E387" s="17" t="n">
        <x:f>'Country Inputs'!F194</x:f>
        <x:v>27312</x:v>
      </x:c>
      <x:c r="F387" s="18" t="n">
        <x:f>'Country Inputs'!L194</x:f>
        <x:v>1</x:v>
      </x:c>
      <x:c r="G387" s="18" t="n">
        <x:f>'Country Inputs'!O194</x:f>
        <x:v>0.5</x:v>
      </x:c>
      <x:c r="H387" s="18" t="n">
        <x:f>'Country Inputs'!R194</x:f>
        <x:v>0.08</x:v>
      </x:c>
      <x:c r="I387" s="12" t="n">
        <x:f>IF(COUNT('Country Inputs'!F194,'Country Inputs'!L194,'Country Inputs'!O194,'Country Inputs'!R194)&lt;4,"Missing input",E387*F387*G387*H387)</x:f>
        <x:v>1092.48</x:v>
      </x:c>
      <x:c r="J387" s="12" t="n">
        <x:f>'Country Inputs'!U194</x:f>
        <x:v>85</x:v>
      </x:c>
      <x:c r="K387" s="12" t="n">
        <x:f>IF(ISNUMBER(I387),I387/J387,"Missing input")</x:f>
        <x:v>12.852705882352941</x:v>
      </x:c>
      <x:c r="L387" s="12" t="n">
        <x:f>Assumptions!B9</x:f>
        <x:v>7</x:v>
      </x:c>
      <x:c r="M387" s="12" t="n">
        <x:f>IF(ISNUMBER(K387),K387/L387,"Missing input")</x:f>
        <x:v>1.8361008403361345</x:v>
      </x:c>
      <x:c r="N387" s="17" t="n">
        <x:f>Assumptions!B6</x:f>
        <x:v>6000</x:v>
      </x:c>
      <x:c r="O387" s="17" t="n">
        <x:f>Assumptions!B7</x:f>
        <x:v>1200</x:v>
      </x:c>
      <x:c r="P387" s="17" t="n">
        <x:f>Assumptions!B8</x:f>
        <x:v>24</x:v>
      </x:c>
      <x:c r="Q387" s="12" t="n">
        <x:f>IF(COUNT(Assumptions!B6:B8)&lt;3,"Missing price input",IF(ISNUMBER(M387),M387*N387+K387*O387+I387*P387,"Missing input"))</x:f>
        <x:v>52659.37210084034</x:v>
      </x:c>
      <x:c r="R387" s="15" t="n">
        <x:f>0</x:f>
        <x:v>0</x:v>
      </x:c>
      <x:c r="S387" s="15" t="n">
        <x:f>0</x:f>
        <x:v>0</x:v>
      </x:c>
      <x:c r="T387" s="15" t="n">
        <x:f>0</x:f>
        <x:v>0</x:v>
      </x:c>
      <x:c r="U387" s="15" t="n">
        <x:f>Assumptions!B10</x:f>
        <x:v>0.5</x:v>
      </x:c>
      <x:c r="V387" s="16" t="n">
        <x:f>IF(ISNUMBER(Q387),Q387*R387*S387*T387*U387,"Missing input")</x:f>
        <x:v>0</x:v>
      </x:c>
      <x:c r="W387" s="2"/>
      <x:c r="X387" s="2"/>
    </x:row>
    <x:row r="388" ht="23" customHeight="1">
      <x:c r="A388" s="2" t="str">
        <x:v>AZE</x:v>
      </x:c>
      <x:c r="B388" s="2" t="str">
        <x:v>Azerbaijan</x:v>
      </x:c>
      <x:c r="C388" s="2" t="str">
        <x:v>Rest of Asia</x:v>
      </x:c>
      <x:c r="D388" s="2" t="str">
        <x:v>Base</x:v>
      </x:c>
      <x:c r="E388" s="17" t="n">
        <x:f>'Country Inputs'!F194</x:f>
        <x:v>27312</x:v>
      </x:c>
      <x:c r="F388" s="18" t="n">
        <x:f>'Country Inputs'!M194</x:f>
        <x:v>1</x:v>
      </x:c>
      <x:c r="G388" s="18" t="n">
        <x:f>'Country Inputs'!P194</x:f>
        <x:v>0.7</x:v>
      </x:c>
      <x:c r="H388" s="18" t="n">
        <x:f>'Country Inputs'!S194</x:f>
        <x:v>0.17</x:v>
      </x:c>
      <x:c r="I388" s="12" t="n">
        <x:f>IF(COUNT('Country Inputs'!F194,'Country Inputs'!M194,'Country Inputs'!P194,'Country Inputs'!S194)&lt;4,"Missing input",E388*F388*G388*H388)</x:f>
        <x:v>3250.1279999999997</x:v>
      </x:c>
      <x:c r="J388" s="12" t="n">
        <x:f>'Country Inputs'!U194</x:f>
        <x:v>85</x:v>
      </x:c>
      <x:c r="K388" s="12" t="n">
        <x:f>IF(ISNUMBER(I388),I388/J388,"Missing input")</x:f>
        <x:v>38.236799999999995</x:v>
      </x:c>
      <x:c r="L388" s="12" t="n">
        <x:f>Assumptions!C9</x:f>
        <x:v>7</x:v>
      </x:c>
      <x:c r="M388" s="12" t="n">
        <x:f>IF(ISNUMBER(K388),K388/L388,"Missing input")</x:f>
        <x:v>5.4624</x:v>
      </x:c>
      <x:c r="N388" s="17" t="n">
        <x:f>Assumptions!C6</x:f>
        <x:v>12000</x:v>
      </x:c>
      <x:c r="O388" s="17" t="n">
        <x:f>Assumptions!C7</x:f>
        <x:v>2400</x:v>
      </x:c>
      <x:c r="P388" s="17" t="n">
        <x:f>Assumptions!C8</x:f>
        <x:v>48</x:v>
      </x:c>
      <x:c r="Q388" s="12" t="n">
        <x:f>IF(COUNT(Assumptions!C6:C8)&lt;3,"Missing price input",IF(ISNUMBER(M388),M388*N388+K388*O388+I388*P388,"Missing input"))</x:f>
        <x:v>313323.26399999997</x:v>
      </x:c>
      <x:c r="R388" s="15" t="n">
        <x:f>0</x:f>
        <x:v>0</x:v>
      </x:c>
      <x:c r="S388" s="15" t="n">
        <x:f>0</x:f>
        <x:v>0</x:v>
      </x:c>
      <x:c r="T388" s="15" t="n">
        <x:f>0</x:f>
        <x:v>0</x:v>
      </x:c>
      <x:c r="U388" s="15" t="n">
        <x:f>Assumptions!C10</x:f>
        <x:v>0.5</x:v>
      </x:c>
      <x:c r="V388" s="16" t="n">
        <x:f>IF(ISNUMBER(Q388),Q388*R388*S388*T388*U388,"Missing input")</x:f>
        <x:v>0</x:v>
      </x:c>
      <x:c r="W388" s="2"/>
      <x:c r="X388" s="2"/>
    </x:row>
    <x:row r="389" ht="23" customHeight="1">
      <x:c r="A389" s="2" t="str">
        <x:v>AZE</x:v>
      </x:c>
      <x:c r="B389" s="2" t="str">
        <x:v>Azerbaijan</x:v>
      </x:c>
      <x:c r="C389" s="2" t="str">
        <x:v>Rest of Asia</x:v>
      </x:c>
      <x:c r="D389" s="2" t="str">
        <x:v>High</x:v>
      </x:c>
      <x:c r="E389" s="17" t="n">
        <x:f>'Country Inputs'!F194</x:f>
        <x:v>27312</x:v>
      </x:c>
      <x:c r="F389" s="18" t="n">
        <x:f>'Country Inputs'!N194</x:f>
        <x:v>1</x:v>
      </x:c>
      <x:c r="G389" s="18" t="n">
        <x:f>'Country Inputs'!Q194</x:f>
        <x:v>0.85</x:v>
      </x:c>
      <x:c r="H389" s="18" t="n">
        <x:f>'Country Inputs'!T194</x:f>
        <x:v>0.3</x:v>
      </x:c>
      <x:c r="I389" s="12" t="n">
        <x:f>IF(COUNT('Country Inputs'!F194,'Country Inputs'!N194,'Country Inputs'!Q194,'Country Inputs'!T194)&lt;4,"Missing input",E389*F389*G389*H389)</x:f>
        <x:v>6964.56</x:v>
      </x:c>
      <x:c r="J389" s="12" t="n">
        <x:f>'Country Inputs'!U194</x:f>
        <x:v>85</x:v>
      </x:c>
      <x:c r="K389" s="12" t="n">
        <x:f>IF(ISNUMBER(I389),I389/J389,"Missing input")</x:f>
        <x:v>81.936</x:v>
      </x:c>
      <x:c r="L389" s="12" t="n">
        <x:f>Assumptions!D9</x:f>
        <x:v>7</x:v>
      </x:c>
      <x:c r="M389" s="12" t="n">
        <x:f>IF(ISNUMBER(K389),K389/L389,"Missing input")</x:f>
        <x:v>11.705142857142858</x:v>
      </x:c>
      <x:c r="N389" s="17" t="n">
        <x:f>Assumptions!D6</x:f>
        <x:v>18000</x:v>
      </x:c>
      <x:c r="O389" s="17" t="n">
        <x:f>Assumptions!D7</x:f>
        <x:v>3600</x:v>
      </x:c>
      <x:c r="P389" s="17" t="n">
        <x:f>Assumptions!D8</x:f>
        <x:v>72</x:v>
      </x:c>
      <x:c r="Q389" s="12" t="n">
        <x:f>IF(COUNT(Assumptions!D6:D8)&lt;3,"Missing price input",IF(ISNUMBER(M389),M389*N389+K389*O389+I389*P389,"Missing input"))</x:f>
        <x:v>1007110.4914285715</x:v>
      </x:c>
      <x:c r="R389" s="15" t="n">
        <x:f>0</x:f>
        <x:v>0</x:v>
      </x:c>
      <x:c r="S389" s="15" t="n">
        <x:f>0</x:f>
        <x:v>0</x:v>
      </x:c>
      <x:c r="T389" s="15" t="n">
        <x:f>0</x:f>
        <x:v>0</x:v>
      </x:c>
      <x:c r="U389" s="15" t="n">
        <x:f>Assumptions!D10</x:f>
        <x:v>0.5</x:v>
      </x:c>
      <x:c r="V389" s="16" t="n">
        <x:f>IF(ISNUMBER(Q389),Q389*R389*S389*T389*U389,"Missing input")</x:f>
        <x:v>0</x:v>
      </x:c>
      <x:c r="W389" s="2"/>
      <x:c r="X389" s="2"/>
    </x:row>
    <x:row r="390" ht="23" customHeight="1">
      <x:c r="A390" s="2" t="str">
        <x:v>BTN</x:v>
      </x:c>
      <x:c r="B390" s="2" t="str">
        <x:v>Bhutan</x:v>
      </x:c>
      <x:c r="C390" s="2" t="str">
        <x:v>Rest of Asia</x:v>
      </x:c>
      <x:c r="D390" s="2" t="str">
        <x:v>Low</x:v>
      </x:c>
      <x:c r="E390" s="17" t="n">
        <x:f>'Country Inputs'!F196</x:f>
        <x:v>4738</x:v>
      </x:c>
      <x:c r="F390" s="18" t="n">
        <x:f>'Country Inputs'!L196</x:f>
        <x:v>1</x:v>
      </x:c>
      <x:c r="G390" s="18" t="n">
        <x:f>'Country Inputs'!O196</x:f>
        <x:v>0.5</x:v>
      </x:c>
      <x:c r="H390" s="18" t="n">
        <x:f>'Country Inputs'!R196</x:f>
        <x:v>0.08</x:v>
      </x:c>
      <x:c r="I390" s="12" t="n">
        <x:f>IF(COUNT('Country Inputs'!F196,'Country Inputs'!L196,'Country Inputs'!O196,'Country Inputs'!R196)&lt;4,"Missing input",E390*F390*G390*H390)</x:f>
        <x:v>189.52</x:v>
      </x:c>
      <x:c r="J390" s="12" t="n">
        <x:f>'Country Inputs'!U196</x:f>
        <x:v>85</x:v>
      </x:c>
      <x:c r="K390" s="12" t="n">
        <x:f>IF(ISNUMBER(I390),I390/J390,"Missing input")</x:f>
        <x:v>2.2296470588235295</x:v>
      </x:c>
      <x:c r="L390" s="12" t="n">
        <x:f>Assumptions!B9</x:f>
        <x:v>7</x:v>
      </x:c>
      <x:c r="M390" s="12" t="n">
        <x:f>IF(ISNUMBER(K390),K390/L390,"Missing input")</x:f>
        <x:v>0.31852100840336134</x:v>
      </x:c>
      <x:c r="N390" s="17" t="n">
        <x:f>Assumptions!B6</x:f>
        <x:v>6000</x:v>
      </x:c>
      <x:c r="O390" s="17" t="n">
        <x:f>Assumptions!B7</x:f>
        <x:v>1200</x:v>
      </x:c>
      <x:c r="P390" s="17" t="n">
        <x:f>Assumptions!B8</x:f>
        <x:v>24</x:v>
      </x:c>
      <x:c r="Q390" s="12" t="n">
        <x:f>IF(COUNT(Assumptions!B6:B8)&lt;3,"Missing price input",IF(ISNUMBER(M390),M390*N390+K390*O390+I390*P390,"Missing input"))</x:f>
        <x:v>9135.182521008403</x:v>
      </x:c>
      <x:c r="R390" s="15" t="n">
        <x:f>0</x:f>
        <x:v>0</x:v>
      </x:c>
      <x:c r="S390" s="15" t="n">
        <x:f>0</x:f>
        <x:v>0</x:v>
      </x:c>
      <x:c r="T390" s="15" t="n">
        <x:f>0</x:f>
        <x:v>0</x:v>
      </x:c>
      <x:c r="U390" s="15" t="n">
        <x:f>Assumptions!B10</x:f>
        <x:v>0.5</x:v>
      </x:c>
      <x:c r="V390" s="16" t="n">
        <x:f>IF(ISNUMBER(Q390),Q390*R390*S390*T390*U390,"Missing input")</x:f>
        <x:v>0</x:v>
      </x:c>
      <x:c r="W390" s="2"/>
      <x:c r="X390" s="2"/>
    </x:row>
    <x:row r="391" ht="23" customHeight="1">
      <x:c r="A391" s="2" t="str">
        <x:v>BTN</x:v>
      </x:c>
      <x:c r="B391" s="2" t="str">
        <x:v>Bhutan</x:v>
      </x:c>
      <x:c r="C391" s="2" t="str">
        <x:v>Rest of Asia</x:v>
      </x:c>
      <x:c r="D391" s="2" t="str">
        <x:v>Base</x:v>
      </x:c>
      <x:c r="E391" s="17" t="n">
        <x:f>'Country Inputs'!F196</x:f>
        <x:v>4738</x:v>
      </x:c>
      <x:c r="F391" s="18" t="n">
        <x:f>'Country Inputs'!M196</x:f>
        <x:v>1</x:v>
      </x:c>
      <x:c r="G391" s="18" t="n">
        <x:f>'Country Inputs'!P196</x:f>
        <x:v>0.7</x:v>
      </x:c>
      <x:c r="H391" s="18" t="n">
        <x:f>'Country Inputs'!S196</x:f>
        <x:v>0.17</x:v>
      </x:c>
      <x:c r="I391" s="12" t="n">
        <x:f>IF(COUNT('Country Inputs'!F196,'Country Inputs'!M196,'Country Inputs'!P196,'Country Inputs'!S196)&lt;4,"Missing input",E391*F391*G391*H391)</x:f>
        <x:v>563.822</x:v>
      </x:c>
      <x:c r="J391" s="12" t="n">
        <x:f>'Country Inputs'!U196</x:f>
        <x:v>85</x:v>
      </x:c>
      <x:c r="K391" s="12" t="n">
        <x:f>IF(ISNUMBER(I391),I391/J391,"Missing input")</x:f>
        <x:v>6.6332</x:v>
      </x:c>
      <x:c r="L391" s="12" t="n">
        <x:f>Assumptions!C9</x:f>
        <x:v>7</x:v>
      </x:c>
      <x:c r="M391" s="12" t="n">
        <x:f>IF(ISNUMBER(K391),K391/L391,"Missing input")</x:f>
        <x:v>0.9476000000000001</x:v>
      </x:c>
      <x:c r="N391" s="17" t="n">
        <x:f>Assumptions!C6</x:f>
        <x:v>12000</x:v>
      </x:c>
      <x:c r="O391" s="17" t="n">
        <x:f>Assumptions!C7</x:f>
        <x:v>2400</x:v>
      </x:c>
      <x:c r="P391" s="17" t="n">
        <x:f>Assumptions!C8</x:f>
        <x:v>48</x:v>
      </x:c>
      <x:c r="Q391" s="12" t="n">
        <x:f>IF(COUNT(Assumptions!C6:C8)&lt;3,"Missing price input",IF(ISNUMBER(M391),M391*N391+K391*O391+I391*P391,"Missing input"))</x:f>
        <x:v>54354.335999999996</x:v>
      </x:c>
      <x:c r="R391" s="15" t="n">
        <x:f>0</x:f>
        <x:v>0</x:v>
      </x:c>
      <x:c r="S391" s="15" t="n">
        <x:f>0</x:f>
        <x:v>0</x:v>
      </x:c>
      <x:c r="T391" s="15" t="n">
        <x:f>0</x:f>
        <x:v>0</x:v>
      </x:c>
      <x:c r="U391" s="15" t="n">
        <x:f>Assumptions!C10</x:f>
        <x:v>0.5</x:v>
      </x:c>
      <x:c r="V391" s="16" t="n">
        <x:f>IF(ISNUMBER(Q391),Q391*R391*S391*T391*U391,"Missing input")</x:f>
        <x:v>0</x:v>
      </x:c>
      <x:c r="W391" s="2"/>
      <x:c r="X391" s="2"/>
    </x:row>
    <x:row r="392" ht="23" customHeight="1">
      <x:c r="A392" s="2" t="str">
        <x:v>BTN</x:v>
      </x:c>
      <x:c r="B392" s="2" t="str">
        <x:v>Bhutan</x:v>
      </x:c>
      <x:c r="C392" s="2" t="str">
        <x:v>Rest of Asia</x:v>
      </x:c>
      <x:c r="D392" s="2" t="str">
        <x:v>High</x:v>
      </x:c>
      <x:c r="E392" s="17" t="n">
        <x:f>'Country Inputs'!F196</x:f>
        <x:v>4738</x:v>
      </x:c>
      <x:c r="F392" s="18" t="n">
        <x:f>'Country Inputs'!N196</x:f>
        <x:v>1</x:v>
      </x:c>
      <x:c r="G392" s="18" t="n">
        <x:f>'Country Inputs'!Q196</x:f>
        <x:v>0.85</x:v>
      </x:c>
      <x:c r="H392" s="18" t="n">
        <x:f>'Country Inputs'!T196</x:f>
        <x:v>0.3</x:v>
      </x:c>
      <x:c r="I392" s="12" t="n">
        <x:f>IF(COUNT('Country Inputs'!F196,'Country Inputs'!N196,'Country Inputs'!Q196,'Country Inputs'!T196)&lt;4,"Missing input",E392*F392*G392*H392)</x:f>
        <x:v>1208.1899999999998</x:v>
      </x:c>
      <x:c r="J392" s="12" t="n">
        <x:f>'Country Inputs'!U196</x:f>
        <x:v>85</x:v>
      </x:c>
      <x:c r="K392" s="12" t="n">
        <x:f>IF(ISNUMBER(I392),I392/J392,"Missing input")</x:f>
        <x:v>14.213999999999999</x:v>
      </x:c>
      <x:c r="L392" s="12" t="n">
        <x:f>Assumptions!D9</x:f>
        <x:v>7</x:v>
      </x:c>
      <x:c r="M392" s="12" t="n">
        <x:f>IF(ISNUMBER(K392),K392/L392,"Missing input")</x:f>
        <x:v>2.0305714285714282</x:v>
      </x:c>
      <x:c r="N392" s="17" t="n">
        <x:f>Assumptions!D6</x:f>
        <x:v>18000</x:v>
      </x:c>
      <x:c r="O392" s="17" t="n">
        <x:f>Assumptions!D7</x:f>
        <x:v>3600</x:v>
      </x:c>
      <x:c r="P392" s="17" t="n">
        <x:f>Assumptions!D8</x:f>
        <x:v>72</x:v>
      </x:c>
      <x:c r="Q392" s="12" t="n">
        <x:f>IF(COUNT(Assumptions!D6:D8)&lt;3,"Missing price input",IF(ISNUMBER(M392),M392*N392+K392*O392+I392*P392,"Missing input"))</x:f>
        <x:v>174710.3657142857</x:v>
      </x:c>
      <x:c r="R392" s="15" t="n">
        <x:f>0</x:f>
        <x:v>0</x:v>
      </x:c>
      <x:c r="S392" s="15" t="n">
        <x:f>0</x:f>
        <x:v>0</x:v>
      </x:c>
      <x:c r="T392" s="15" t="n">
        <x:f>0</x:f>
        <x:v>0</x:v>
      </x:c>
      <x:c r="U392" s="15" t="n">
        <x:f>Assumptions!D10</x:f>
        <x:v>0.5</x:v>
      </x:c>
      <x:c r="V392" s="16" t="n">
        <x:f>IF(ISNUMBER(Q392),Q392*R392*S392*T392*U392,"Missing input")</x:f>
        <x:v>0</x:v>
      </x:c>
      <x:c r="W392" s="2"/>
      <x:c r="X392" s="2"/>
    </x:row>
    <x:row r="393" ht="23" customHeight="1">
      <x:c r="A393" s="2" t="str">
        <x:v>BRN</x:v>
      </x:c>
      <x:c r="B393" s="2" t="str">
        <x:v>Brunei Darussalam</x:v>
      </x:c>
      <x:c r="C393" s="2" t="str">
        <x:v>Rest of Asia</x:v>
      </x:c>
      <x:c r="D393" s="2" t="str">
        <x:v>Low</x:v>
      </x:c>
      <x:c r="E393" s="17" t="n">
        <x:f>'Country Inputs'!F197</x:f>
        <x:v>4625</x:v>
      </x:c>
      <x:c r="F393" s="18" t="n">
        <x:f>'Country Inputs'!L197</x:f>
        <x:v>1</x:v>
      </x:c>
      <x:c r="G393" s="18" t="n">
        <x:f>'Country Inputs'!O197</x:f>
        <x:v>0.5</x:v>
      </x:c>
      <x:c r="H393" s="18" t="n">
        <x:f>'Country Inputs'!R197</x:f>
        <x:v>0.08</x:v>
      </x:c>
      <x:c r="I393" s="12" t="n">
        <x:f>IF(COUNT('Country Inputs'!F197,'Country Inputs'!L197,'Country Inputs'!O197,'Country Inputs'!R197)&lt;4,"Missing input",E393*F393*G393*H393)</x:f>
        <x:v>185</x:v>
      </x:c>
      <x:c r="J393" s="12" t="n">
        <x:f>'Country Inputs'!U197</x:f>
        <x:v>85</x:v>
      </x:c>
      <x:c r="K393" s="12" t="n">
        <x:f>IF(ISNUMBER(I393),I393/J393,"Missing input")</x:f>
        <x:v>2.176470588235294</x:v>
      </x:c>
      <x:c r="L393" s="12" t="n">
        <x:f>Assumptions!B9</x:f>
        <x:v>7</x:v>
      </x:c>
      <x:c r="M393" s="12" t="n">
        <x:f>IF(ISNUMBER(K393),K393/L393,"Missing input")</x:f>
        <x:v>0.3109243697478991</x:v>
      </x:c>
      <x:c r="N393" s="17" t="n">
        <x:f>Assumptions!B6</x:f>
        <x:v>6000</x:v>
      </x:c>
      <x:c r="O393" s="17" t="n">
        <x:f>Assumptions!B7</x:f>
        <x:v>1200</x:v>
      </x:c>
      <x:c r="P393" s="17" t="n">
        <x:f>Assumptions!B8</x:f>
        <x:v>24</x:v>
      </x:c>
      <x:c r="Q393" s="12" t="n">
        <x:f>IF(COUNT(Assumptions!B6:B8)&lt;3,"Missing price input",IF(ISNUMBER(M393),M393*N393+K393*O393+I393*P393,"Missing input"))</x:f>
        <x:v>8917.310924369747</x:v>
      </x:c>
      <x:c r="R393" s="15" t="n">
        <x:f>0</x:f>
        <x:v>0</x:v>
      </x:c>
      <x:c r="S393" s="15" t="n">
        <x:f>0</x:f>
        <x:v>0</x:v>
      </x:c>
      <x:c r="T393" s="15" t="n">
        <x:f>0</x:f>
        <x:v>0</x:v>
      </x:c>
      <x:c r="U393" s="15" t="n">
        <x:f>Assumptions!B10</x:f>
        <x:v>0.5</x:v>
      </x:c>
      <x:c r="V393" s="16" t="n">
        <x:f>IF(ISNUMBER(Q393),Q393*R393*S393*T393*U393,"Missing input")</x:f>
        <x:v>0</x:v>
      </x:c>
      <x:c r="W393" s="2"/>
      <x:c r="X393" s="2"/>
    </x:row>
    <x:row r="394" ht="23" customHeight="1">
      <x:c r="A394" s="2" t="str">
        <x:v>BRN</x:v>
      </x:c>
      <x:c r="B394" s="2" t="str">
        <x:v>Brunei Darussalam</x:v>
      </x:c>
      <x:c r="C394" s="2" t="str">
        <x:v>Rest of Asia</x:v>
      </x:c>
      <x:c r="D394" s="2" t="str">
        <x:v>Base</x:v>
      </x:c>
      <x:c r="E394" s="17" t="n">
        <x:f>'Country Inputs'!F197</x:f>
        <x:v>4625</x:v>
      </x:c>
      <x:c r="F394" s="18" t="n">
        <x:f>'Country Inputs'!M197</x:f>
        <x:v>1</x:v>
      </x:c>
      <x:c r="G394" s="18" t="n">
        <x:f>'Country Inputs'!P197</x:f>
        <x:v>0.7</x:v>
      </x:c>
      <x:c r="H394" s="18" t="n">
        <x:f>'Country Inputs'!S197</x:f>
        <x:v>0.17</x:v>
      </x:c>
      <x:c r="I394" s="12" t="n">
        <x:f>IF(COUNT('Country Inputs'!F197,'Country Inputs'!M197,'Country Inputs'!P197,'Country Inputs'!S197)&lt;4,"Missing input",E394*F394*G394*H394)</x:f>
        <x:v>550.375</x:v>
      </x:c>
      <x:c r="J394" s="12" t="n">
        <x:f>'Country Inputs'!U197</x:f>
        <x:v>85</x:v>
      </x:c>
      <x:c r="K394" s="12" t="n">
        <x:f>IF(ISNUMBER(I394),I394/J394,"Missing input")</x:f>
        <x:v>6.475</x:v>
      </x:c>
      <x:c r="L394" s="12" t="n">
        <x:f>Assumptions!C9</x:f>
        <x:v>7</x:v>
      </x:c>
      <x:c r="M394" s="12" t="n">
        <x:f>IF(ISNUMBER(K394),K394/L394,"Missing input")</x:f>
        <x:v>0.9249999999999999</x:v>
      </x:c>
      <x:c r="N394" s="17" t="n">
        <x:f>Assumptions!C6</x:f>
        <x:v>12000</x:v>
      </x:c>
      <x:c r="O394" s="17" t="n">
        <x:f>Assumptions!C7</x:f>
        <x:v>2400</x:v>
      </x:c>
      <x:c r="P394" s="17" t="n">
        <x:f>Assumptions!C8</x:f>
        <x:v>48</x:v>
      </x:c>
      <x:c r="Q394" s="12" t="n">
        <x:f>IF(COUNT(Assumptions!C6:C8)&lt;3,"Missing price input",IF(ISNUMBER(M394),M394*N394+K394*O394+I394*P394,"Missing input"))</x:f>
        <x:v>53058</x:v>
      </x:c>
      <x:c r="R394" s="15" t="n">
        <x:f>0</x:f>
        <x:v>0</x:v>
      </x:c>
      <x:c r="S394" s="15" t="n">
        <x:f>0</x:f>
        <x:v>0</x:v>
      </x:c>
      <x:c r="T394" s="15" t="n">
        <x:f>0</x:f>
        <x:v>0</x:v>
      </x:c>
      <x:c r="U394" s="15" t="n">
        <x:f>Assumptions!C10</x:f>
        <x:v>0.5</x:v>
      </x:c>
      <x:c r="V394" s="16" t="n">
        <x:f>IF(ISNUMBER(Q394),Q394*R394*S394*T394*U394,"Missing input")</x:f>
        <x:v>0</x:v>
      </x:c>
      <x:c r="W394" s="2"/>
      <x:c r="X394" s="2"/>
    </x:row>
    <x:row r="395" ht="23" customHeight="1">
      <x:c r="A395" s="2" t="str">
        <x:v>BRN</x:v>
      </x:c>
      <x:c r="B395" s="2" t="str">
        <x:v>Brunei Darussalam</x:v>
      </x:c>
      <x:c r="C395" s="2" t="str">
        <x:v>Rest of Asia</x:v>
      </x:c>
      <x:c r="D395" s="2" t="str">
        <x:v>High</x:v>
      </x:c>
      <x:c r="E395" s="17" t="n">
        <x:f>'Country Inputs'!F197</x:f>
        <x:v>4625</x:v>
      </x:c>
      <x:c r="F395" s="18" t="n">
        <x:f>'Country Inputs'!N197</x:f>
        <x:v>1</x:v>
      </x:c>
      <x:c r="G395" s="18" t="n">
        <x:f>'Country Inputs'!Q197</x:f>
        <x:v>0.85</x:v>
      </x:c>
      <x:c r="H395" s="18" t="n">
        <x:f>'Country Inputs'!T197</x:f>
        <x:v>0.3</x:v>
      </x:c>
      <x:c r="I395" s="12" t="n">
        <x:f>IF(COUNT('Country Inputs'!F197,'Country Inputs'!N197,'Country Inputs'!Q197,'Country Inputs'!T197)&lt;4,"Missing input",E395*F395*G395*H395)</x:f>
        <x:v>1179.375</x:v>
      </x:c>
      <x:c r="J395" s="12" t="n">
        <x:f>'Country Inputs'!U197</x:f>
        <x:v>85</x:v>
      </x:c>
      <x:c r="K395" s="12" t="n">
        <x:f>IF(ISNUMBER(I395),I395/J395,"Missing input")</x:f>
        <x:v>13.875</x:v>
      </x:c>
      <x:c r="L395" s="12" t="n">
        <x:f>Assumptions!D9</x:f>
        <x:v>7</x:v>
      </x:c>
      <x:c r="M395" s="12" t="n">
        <x:f>IF(ISNUMBER(K395),K395/L395,"Missing input")</x:f>
        <x:v>1.9821428571428572</x:v>
      </x:c>
      <x:c r="N395" s="17" t="n">
        <x:f>Assumptions!D6</x:f>
        <x:v>18000</x:v>
      </x:c>
      <x:c r="O395" s="17" t="n">
        <x:f>Assumptions!D7</x:f>
        <x:v>3600</x:v>
      </x:c>
      <x:c r="P395" s="17" t="n">
        <x:f>Assumptions!D8</x:f>
        <x:v>72</x:v>
      </x:c>
      <x:c r="Q395" s="12" t="n">
        <x:f>IF(COUNT(Assumptions!D6:D8)&lt;3,"Missing price input",IF(ISNUMBER(M395),M395*N395+K395*O395+I395*P395,"Missing input"))</x:f>
        <x:v>170543.57142857142</x:v>
      </x:c>
      <x:c r="R395" s="15" t="n">
        <x:f>0</x:f>
        <x:v>0</x:v>
      </x:c>
      <x:c r="S395" s="15" t="n">
        <x:f>0</x:f>
        <x:v>0</x:v>
      </x:c>
      <x:c r="T395" s="15" t="n">
        <x:f>0</x:f>
        <x:v>0</x:v>
      </x:c>
      <x:c r="U395" s="15" t="n">
        <x:f>Assumptions!D10</x:f>
        <x:v>0.5</x:v>
      </x:c>
      <x:c r="V395" s="16" t="n">
        <x:f>IF(ISNUMBER(Q395),Q395*R395*S395*T395*U395,"Missing input")</x:f>
        <x:v>0</x:v>
      </x:c>
      <x:c r="W395" s="2"/>
      <x:c r="X395" s="2"/>
    </x:row>
    <x:row r="396" ht="23" customHeight="1">
      <x:c r="A396" s="2" t="str">
        <x:v>KHM</x:v>
      </x:c>
      <x:c r="B396" s="2" t="str">
        <x:v>Cambodia</x:v>
      </x:c>
      <x:c r="C396" s="2" t="str">
        <x:v>Rest of Asia</x:v>
      </x:c>
      <x:c r="D396" s="2" t="str">
        <x:v>Low</x:v>
      </x:c>
      <x:c r="E396" s="17" t="n">
        <x:f>'Country Inputs'!F198</x:f>
        <x:v>79239</x:v>
      </x:c>
      <x:c r="F396" s="18" t="n">
        <x:f>'Country Inputs'!L198</x:f>
        <x:v>1</x:v>
      </x:c>
      <x:c r="G396" s="18" t="n">
        <x:f>'Country Inputs'!O198</x:f>
        <x:v>0.5</x:v>
      </x:c>
      <x:c r="H396" s="18" t="n">
        <x:f>'Country Inputs'!R198</x:f>
        <x:v>0.08</x:v>
      </x:c>
      <x:c r="I396" s="12" t="n">
        <x:f>IF(COUNT('Country Inputs'!F198,'Country Inputs'!L198,'Country Inputs'!O198,'Country Inputs'!R198)&lt;4,"Missing input",E396*F396*G396*H396)</x:f>
        <x:v>3169.56</x:v>
      </x:c>
      <x:c r="J396" s="12" t="n">
        <x:f>'Country Inputs'!U198</x:f>
        <x:v>85</x:v>
      </x:c>
      <x:c r="K396" s="12" t="n">
        <x:f>IF(ISNUMBER(I396),I396/J396,"Missing input")</x:f>
        <x:v>37.28894117647059</x:v>
      </x:c>
      <x:c r="L396" s="12" t="n">
        <x:f>Assumptions!B9</x:f>
        <x:v>7</x:v>
      </x:c>
      <x:c r="M396" s="12" t="n">
        <x:f>IF(ISNUMBER(K396),K396/L396,"Missing input")</x:f>
        <x:v>5.326991596638655</x:v>
      </x:c>
      <x:c r="N396" s="17" t="n">
        <x:f>Assumptions!B6</x:f>
        <x:v>6000</x:v>
      </x:c>
      <x:c r="O396" s="17" t="n">
        <x:f>Assumptions!B7</x:f>
        <x:v>1200</x:v>
      </x:c>
      <x:c r="P396" s="17" t="n">
        <x:f>Assumptions!B8</x:f>
        <x:v>24</x:v>
      </x:c>
      <x:c r="Q396" s="12" t="n">
        <x:f>IF(COUNT(Assumptions!B6:B8)&lt;3,"Missing price input",IF(ISNUMBER(M396),M396*N396+K396*O396+I396*P396,"Missing input"))</x:f>
        <x:v>152778.11899159662</x:v>
      </x:c>
      <x:c r="R396" s="15" t="n">
        <x:f>0</x:f>
        <x:v>0</x:v>
      </x:c>
      <x:c r="S396" s="15" t="n">
        <x:f>0</x:f>
        <x:v>0</x:v>
      </x:c>
      <x:c r="T396" s="15" t="n">
        <x:f>0</x:f>
        <x:v>0</x:v>
      </x:c>
      <x:c r="U396" s="15" t="n">
        <x:f>Assumptions!B10</x:f>
        <x:v>0.5</x:v>
      </x:c>
      <x:c r="V396" s="16" t="n">
        <x:f>IF(ISNUMBER(Q396),Q396*R396*S396*T396*U396,"Missing input")</x:f>
        <x:v>0</x:v>
      </x:c>
      <x:c r="W396" s="2"/>
      <x:c r="X396" s="2"/>
    </x:row>
    <x:row r="397" ht="23" customHeight="1">
      <x:c r="A397" s="2" t="str">
        <x:v>KHM</x:v>
      </x:c>
      <x:c r="B397" s="2" t="str">
        <x:v>Cambodia</x:v>
      </x:c>
      <x:c r="C397" s="2" t="str">
        <x:v>Rest of Asia</x:v>
      </x:c>
      <x:c r="D397" s="2" t="str">
        <x:v>Base</x:v>
      </x:c>
      <x:c r="E397" s="17" t="n">
        <x:f>'Country Inputs'!F198</x:f>
        <x:v>79239</x:v>
      </x:c>
      <x:c r="F397" s="18" t="n">
        <x:f>'Country Inputs'!M198</x:f>
        <x:v>1</x:v>
      </x:c>
      <x:c r="G397" s="18" t="n">
        <x:f>'Country Inputs'!P198</x:f>
        <x:v>0.7</x:v>
      </x:c>
      <x:c r="H397" s="18" t="n">
        <x:f>'Country Inputs'!S198</x:f>
        <x:v>0.17</x:v>
      </x:c>
      <x:c r="I397" s="12" t="n">
        <x:f>IF(COUNT('Country Inputs'!F198,'Country Inputs'!M198,'Country Inputs'!P198,'Country Inputs'!S198)&lt;4,"Missing input",E397*F397*G397*H397)</x:f>
        <x:v>9429.441</x:v>
      </x:c>
      <x:c r="J397" s="12" t="n">
        <x:f>'Country Inputs'!U198</x:f>
        <x:v>85</x:v>
      </x:c>
      <x:c r="K397" s="12" t="n">
        <x:f>IF(ISNUMBER(I397),I397/J397,"Missing input")</x:f>
        <x:v>110.9346</x:v>
      </x:c>
      <x:c r="L397" s="12" t="n">
        <x:f>Assumptions!C9</x:f>
        <x:v>7</x:v>
      </x:c>
      <x:c r="M397" s="12" t="n">
        <x:f>IF(ISNUMBER(K397),K397/L397,"Missing input")</x:f>
        <x:v>15.847800000000001</x:v>
      </x:c>
      <x:c r="N397" s="17" t="n">
        <x:f>Assumptions!C6</x:f>
        <x:v>12000</x:v>
      </x:c>
      <x:c r="O397" s="17" t="n">
        <x:f>Assumptions!C7</x:f>
        <x:v>2400</x:v>
      </x:c>
      <x:c r="P397" s="17" t="n">
        <x:f>Assumptions!C8</x:f>
        <x:v>48</x:v>
      </x:c>
      <x:c r="Q397" s="12" t="n">
        <x:f>IF(COUNT(Assumptions!C6:C8)&lt;3,"Missing price input",IF(ISNUMBER(M397),M397*N397+K397*O397+I397*P397,"Missing input"))</x:f>
        <x:v>909029.8080000001</x:v>
      </x:c>
      <x:c r="R397" s="15" t="n">
        <x:f>0</x:f>
        <x:v>0</x:v>
      </x:c>
      <x:c r="S397" s="15" t="n">
        <x:f>0</x:f>
        <x:v>0</x:v>
      </x:c>
      <x:c r="T397" s="15" t="n">
        <x:f>0</x:f>
        <x:v>0</x:v>
      </x:c>
      <x:c r="U397" s="15" t="n">
        <x:f>Assumptions!C10</x:f>
        <x:v>0.5</x:v>
      </x:c>
      <x:c r="V397" s="16" t="n">
        <x:f>IF(ISNUMBER(Q397),Q397*R397*S397*T397*U397,"Missing input")</x:f>
        <x:v>0</x:v>
      </x:c>
      <x:c r="W397" s="2"/>
      <x:c r="X397" s="2"/>
    </x:row>
    <x:row r="398" ht="23" customHeight="1">
      <x:c r="A398" s="2" t="str">
        <x:v>KHM</x:v>
      </x:c>
      <x:c r="B398" s="2" t="str">
        <x:v>Cambodia</x:v>
      </x:c>
      <x:c r="C398" s="2" t="str">
        <x:v>Rest of Asia</x:v>
      </x:c>
      <x:c r="D398" s="2" t="str">
        <x:v>High</x:v>
      </x:c>
      <x:c r="E398" s="17" t="n">
        <x:f>'Country Inputs'!F198</x:f>
        <x:v>79239</x:v>
      </x:c>
      <x:c r="F398" s="18" t="n">
        <x:f>'Country Inputs'!N198</x:f>
        <x:v>1</x:v>
      </x:c>
      <x:c r="G398" s="18" t="n">
        <x:f>'Country Inputs'!Q198</x:f>
        <x:v>0.85</x:v>
      </x:c>
      <x:c r="H398" s="18" t="n">
        <x:f>'Country Inputs'!T198</x:f>
        <x:v>0.3</x:v>
      </x:c>
      <x:c r="I398" s="12" t="n">
        <x:f>IF(COUNT('Country Inputs'!F198,'Country Inputs'!N198,'Country Inputs'!Q198,'Country Inputs'!T198)&lt;4,"Missing input",E398*F398*G398*H398)</x:f>
        <x:v>20205.944999999996</x:v>
      </x:c>
      <x:c r="J398" s="12" t="n">
        <x:f>'Country Inputs'!U198</x:f>
        <x:v>85</x:v>
      </x:c>
      <x:c r="K398" s="12" t="n">
        <x:f>IF(ISNUMBER(I398),I398/J398,"Missing input")</x:f>
        <x:v>237.71699999999996</x:v>
      </x:c>
      <x:c r="L398" s="12" t="n">
        <x:f>Assumptions!D9</x:f>
        <x:v>7</x:v>
      </x:c>
      <x:c r="M398" s="12" t="n">
        <x:f>IF(ISNUMBER(K398),K398/L398,"Missing input")</x:f>
        <x:v>33.95957142857142</x:v>
      </x:c>
      <x:c r="N398" s="17" t="n">
        <x:f>Assumptions!D6</x:f>
        <x:v>18000</x:v>
      </x:c>
      <x:c r="O398" s="17" t="n">
        <x:f>Assumptions!D7</x:f>
        <x:v>3600</x:v>
      </x:c>
      <x:c r="P398" s="17" t="n">
        <x:f>Assumptions!D8</x:f>
        <x:v>72</x:v>
      </x:c>
      <x:c r="Q398" s="12" t="n">
        <x:f>IF(COUNT(Assumptions!D6:D8)&lt;3,"Missing price input",IF(ISNUMBER(M398),M398*N398+K398*O398+I398*P398,"Missing input"))</x:f>
        <x:v>2921881.525714285</x:v>
      </x:c>
      <x:c r="R398" s="15" t="n">
        <x:f>0</x:f>
        <x:v>0</x:v>
      </x:c>
      <x:c r="S398" s="15" t="n">
        <x:f>0</x:f>
        <x:v>0</x:v>
      </x:c>
      <x:c r="T398" s="15" t="n">
        <x:f>0</x:f>
        <x:v>0</x:v>
      </x:c>
      <x:c r="U398" s="15" t="n">
        <x:f>Assumptions!D10</x:f>
        <x:v>0.5</x:v>
      </x:c>
      <x:c r="V398" s="16" t="n">
        <x:f>IF(ISNUMBER(Q398),Q398*R398*S398*T398*U398,"Missing input")</x:f>
        <x:v>0</x:v>
      </x:c>
      <x:c r="W398" s="2"/>
      <x:c r="X398" s="2"/>
    </x:row>
    <x:row r="399" ht="23" customHeight="1">
      <x:c r="A399" s="2" t="str">
        <x:v>GEO</x:v>
      </x:c>
      <x:c r="B399" s="2" t="str">
        <x:v>Georgia</x:v>
      </x:c>
      <x:c r="C399" s="2" t="str">
        <x:v>Rest of Asia</x:v>
      </x:c>
      <x:c r="D399" s="2" t="str">
        <x:v>Low</x:v>
      </x:c>
      <x:c r="E399" s="17" t="n">
        <x:f>'Country Inputs'!F203</x:f>
        <x:v>45807</x:v>
      </x:c>
      <x:c r="F399" s="18" t="n">
        <x:f>'Country Inputs'!L203</x:f>
        <x:v>1</x:v>
      </x:c>
      <x:c r="G399" s="18" t="n">
        <x:f>'Country Inputs'!O203</x:f>
        <x:v>0.5</x:v>
      </x:c>
      <x:c r="H399" s="18" t="n">
        <x:f>'Country Inputs'!R203</x:f>
        <x:v>0.08</x:v>
      </x:c>
      <x:c r="I399" s="12" t="n">
        <x:f>IF(COUNT('Country Inputs'!F203,'Country Inputs'!L203,'Country Inputs'!O203,'Country Inputs'!R203)&lt;4,"Missing input",E399*F399*G399*H399)</x:f>
        <x:v>1832.28</x:v>
      </x:c>
      <x:c r="J399" s="12" t="n">
        <x:f>'Country Inputs'!U203</x:f>
        <x:v>85</x:v>
      </x:c>
      <x:c r="K399" s="12" t="n">
        <x:f>IF(ISNUMBER(I399),I399/J399,"Missing input")</x:f>
        <x:v>21.55623529411765</x:v>
      </x:c>
      <x:c r="L399" s="12" t="n">
        <x:f>Assumptions!B9</x:f>
        <x:v>7</x:v>
      </x:c>
      <x:c r="M399" s="12" t="n">
        <x:f>IF(ISNUMBER(K399),K399/L399,"Missing input")</x:f>
        <x:v>3.07946218487395</x:v>
      </x:c>
      <x:c r="N399" s="17" t="n">
        <x:f>Assumptions!B6</x:f>
        <x:v>6000</x:v>
      </x:c>
      <x:c r="O399" s="17" t="n">
        <x:f>Assumptions!B7</x:f>
        <x:v>1200</x:v>
      </x:c>
      <x:c r="P399" s="17" t="n">
        <x:f>Assumptions!B8</x:f>
        <x:v>24</x:v>
      </x:c>
      <x:c r="Q399" s="12" t="n">
        <x:f>IF(COUNT(Assumptions!B6:B8)&lt;3,"Missing price input",IF(ISNUMBER(M399),M399*N399+K399*O399+I399*P399,"Missing input"))</x:f>
        <x:v>88318.97546218487</x:v>
      </x:c>
      <x:c r="R399" s="15" t="n">
        <x:f>0</x:f>
        <x:v>0</x:v>
      </x:c>
      <x:c r="S399" s="15" t="n">
        <x:f>0</x:f>
        <x:v>0</x:v>
      </x:c>
      <x:c r="T399" s="15" t="n">
        <x:f>0</x:f>
        <x:v>0</x:v>
      </x:c>
      <x:c r="U399" s="15" t="n">
        <x:f>Assumptions!B10</x:f>
        <x:v>0.5</x:v>
      </x:c>
      <x:c r="V399" s="16" t="n">
        <x:f>IF(ISNUMBER(Q399),Q399*R399*S399*T399*U399,"Missing input")</x:f>
        <x:v>0</x:v>
      </x:c>
      <x:c r="W399" s="2"/>
      <x:c r="X399" s="2"/>
    </x:row>
    <x:row r="400" ht="23" customHeight="1">
      <x:c r="A400" s="2" t="str">
        <x:v>GEO</x:v>
      </x:c>
      <x:c r="B400" s="2" t="str">
        <x:v>Georgia</x:v>
      </x:c>
      <x:c r="C400" s="2" t="str">
        <x:v>Rest of Asia</x:v>
      </x:c>
      <x:c r="D400" s="2" t="str">
        <x:v>Base</x:v>
      </x:c>
      <x:c r="E400" s="17" t="n">
        <x:f>'Country Inputs'!F203</x:f>
        <x:v>45807</x:v>
      </x:c>
      <x:c r="F400" s="18" t="n">
        <x:f>'Country Inputs'!M203</x:f>
        <x:v>1</x:v>
      </x:c>
      <x:c r="G400" s="18" t="n">
        <x:f>'Country Inputs'!P203</x:f>
        <x:v>0.7</x:v>
      </x:c>
      <x:c r="H400" s="18" t="n">
        <x:f>'Country Inputs'!S203</x:f>
        <x:v>0.17</x:v>
      </x:c>
      <x:c r="I400" s="12" t="n">
        <x:f>IF(COUNT('Country Inputs'!F203,'Country Inputs'!M203,'Country Inputs'!P203,'Country Inputs'!S203)&lt;4,"Missing input",E400*F400*G400*H400)</x:f>
        <x:v>5451.033</x:v>
      </x:c>
      <x:c r="J400" s="12" t="n">
        <x:f>'Country Inputs'!U203</x:f>
        <x:v>85</x:v>
      </x:c>
      <x:c r="K400" s="12" t="n">
        <x:f>IF(ISNUMBER(I400),I400/J400,"Missing input")</x:f>
        <x:v>64.1298</x:v>
      </x:c>
      <x:c r="L400" s="12" t="n">
        <x:f>Assumptions!C9</x:f>
        <x:v>7</x:v>
      </x:c>
      <x:c r="M400" s="12" t="n">
        <x:f>IF(ISNUMBER(K400),K400/L400,"Missing input")</x:f>
        <x:v>9.1614</x:v>
      </x:c>
      <x:c r="N400" s="17" t="n">
        <x:f>Assumptions!C6</x:f>
        <x:v>12000</x:v>
      </x:c>
      <x:c r="O400" s="17" t="n">
        <x:f>Assumptions!C7</x:f>
        <x:v>2400</x:v>
      </x:c>
      <x:c r="P400" s="17" t="n">
        <x:f>Assumptions!C8</x:f>
        <x:v>48</x:v>
      </x:c>
      <x:c r="Q400" s="12" t="n">
        <x:f>IF(COUNT(Assumptions!C6:C8)&lt;3,"Missing price input",IF(ISNUMBER(M400),M400*N400+K400*O400+I400*P400,"Missing input"))</x:f>
        <x:v>525497.9040000001</x:v>
      </x:c>
      <x:c r="R400" s="15" t="n">
        <x:f>0</x:f>
        <x:v>0</x:v>
      </x:c>
      <x:c r="S400" s="15" t="n">
        <x:f>0</x:f>
        <x:v>0</x:v>
      </x:c>
      <x:c r="T400" s="15" t="n">
        <x:f>0</x:f>
        <x:v>0</x:v>
      </x:c>
      <x:c r="U400" s="15" t="n">
        <x:f>Assumptions!C10</x:f>
        <x:v>0.5</x:v>
      </x:c>
      <x:c r="V400" s="16" t="n">
        <x:f>IF(ISNUMBER(Q400),Q400*R400*S400*T400*U400,"Missing input")</x:f>
        <x:v>0</x:v>
      </x:c>
      <x:c r="W400" s="2"/>
      <x:c r="X400" s="2"/>
    </x:row>
    <x:row r="401" ht="23" customHeight="1">
      <x:c r="A401" s="2" t="str">
        <x:v>GEO</x:v>
      </x:c>
      <x:c r="B401" s="2" t="str">
        <x:v>Georgia</x:v>
      </x:c>
      <x:c r="C401" s="2" t="str">
        <x:v>Rest of Asia</x:v>
      </x:c>
      <x:c r="D401" s="2" t="str">
        <x:v>High</x:v>
      </x:c>
      <x:c r="E401" s="17" t="n">
        <x:f>'Country Inputs'!F203</x:f>
        <x:v>45807</x:v>
      </x:c>
      <x:c r="F401" s="18" t="n">
        <x:f>'Country Inputs'!N203</x:f>
        <x:v>1</x:v>
      </x:c>
      <x:c r="G401" s="18" t="n">
        <x:f>'Country Inputs'!Q203</x:f>
        <x:v>0.85</x:v>
      </x:c>
      <x:c r="H401" s="18" t="n">
        <x:f>'Country Inputs'!T203</x:f>
        <x:v>0.3</x:v>
      </x:c>
      <x:c r="I401" s="12" t="n">
        <x:f>IF(COUNT('Country Inputs'!F203,'Country Inputs'!N203,'Country Inputs'!Q203,'Country Inputs'!T203)&lt;4,"Missing input",E401*F401*G401*H401)</x:f>
        <x:v>11680.784999999998</x:v>
      </x:c>
      <x:c r="J401" s="12" t="n">
        <x:f>'Country Inputs'!U203</x:f>
        <x:v>85</x:v>
      </x:c>
      <x:c r="K401" s="12" t="n">
        <x:f>IF(ISNUMBER(I401),I401/J401,"Missing input")</x:f>
        <x:v>137.42099999999996</x:v>
      </x:c>
      <x:c r="L401" s="12" t="n">
        <x:f>Assumptions!D9</x:f>
        <x:v>7</x:v>
      </x:c>
      <x:c r="M401" s="12" t="n">
        <x:f>IF(ISNUMBER(K401),K401/L401,"Missing input")</x:f>
        <x:v>19.631571428571423</x:v>
      </x:c>
      <x:c r="N401" s="17" t="n">
        <x:f>Assumptions!D6</x:f>
        <x:v>18000</x:v>
      </x:c>
      <x:c r="O401" s="17" t="n">
        <x:f>Assumptions!D7</x:f>
        <x:v>3600</x:v>
      </x:c>
      <x:c r="P401" s="17" t="n">
        <x:f>Assumptions!D8</x:f>
        <x:v>72</x:v>
      </x:c>
      <x:c r="Q401" s="12" t="n">
        <x:f>IF(COUNT(Assumptions!D6:D8)&lt;3,"Missing price input",IF(ISNUMBER(M401),M401*N401+K401*O401+I401*P401,"Missing input"))</x:f>
        <x:v>1689100.4057142856</x:v>
      </x:c>
      <x:c r="R401" s="15" t="n">
        <x:f>0</x:f>
        <x:v>0</x:v>
      </x:c>
      <x:c r="S401" s="15" t="n">
        <x:f>0</x:f>
        <x:v>0</x:v>
      </x:c>
      <x:c r="T401" s="15" t="n">
        <x:f>0</x:f>
        <x:v>0</x:v>
      </x:c>
      <x:c r="U401" s="15" t="n">
        <x:f>Assumptions!D10</x:f>
        <x:v>0.5</x:v>
      </x:c>
      <x:c r="V401" s="16" t="n">
        <x:f>IF(ISNUMBER(Q401),Q401*R401*S401*T401*U401,"Missing input")</x:f>
        <x:v>0</x:v>
      </x:c>
      <x:c r="W401" s="2"/>
      <x:c r="X401" s="2"/>
    </x:row>
    <x:row r="402" ht="23" customHeight="1">
      <x:c r="A402" s="2" t="str">
        <x:v>IND</x:v>
      </x:c>
      <x:c r="B402" s="2" t="str">
        <x:v>India</x:v>
      </x:c>
      <x:c r="C402" s="2" t="str">
        <x:v>Rest of Asia</x:v>
      </x:c>
      <x:c r="D402" s="2" t="str">
        <x:v>Low</x:v>
      </x:c>
      <x:c r="E402" s="17" t="n">
        <x:f>'Country Inputs'!F204</x:f>
        <x:v>2837909.21699438</x:v>
      </x:c>
      <x:c r="F402" s="18" t="n">
        <x:f>'Country Inputs'!L204</x:f>
        <x:v>1</x:v>
      </x:c>
      <x:c r="G402" s="18" t="n">
        <x:f>'Country Inputs'!O204</x:f>
        <x:v>0.5</x:v>
      </x:c>
      <x:c r="H402" s="18" t="n">
        <x:f>'Country Inputs'!R204</x:f>
        <x:v>0.01</x:v>
      </x:c>
      <x:c r="I402" s="12" t="n">
        <x:f>IF(COUNT('Country Inputs'!F204,'Country Inputs'!L204,'Country Inputs'!O204,'Country Inputs'!R204)&lt;4,"Missing input",E402*F402*G402*H402)</x:f>
        <x:v>14189.5460849719</x:v>
      </x:c>
      <x:c r="J402" s="12" t="n">
        <x:f>'Country Inputs'!U204</x:f>
        <x:v>85</x:v>
      </x:c>
      <x:c r="K402" s="12" t="n">
        <x:f>IF(ISNUMBER(I402),I402/J402,"Missing input")</x:f>
        <x:v>166.93583629378705</x:v>
      </x:c>
      <x:c r="L402" s="12" t="n">
        <x:f>Assumptions!B9</x:f>
        <x:v>7</x:v>
      </x:c>
      <x:c r="M402" s="12" t="n">
        <x:f>IF(ISNUMBER(K402),K402/L402,"Missing input")</x:f>
        <x:v>23.84797661339815</x:v>
      </x:c>
      <x:c r="N402" s="17" t="n">
        <x:f>Assumptions!B6</x:f>
        <x:v>6000</x:v>
      </x:c>
      <x:c r="O402" s="17" t="n">
        <x:f>Assumptions!B7</x:f>
        <x:v>1200</x:v>
      </x:c>
      <x:c r="P402" s="17" t="n">
        <x:f>Assumptions!B8</x:f>
        <x:v>24</x:v>
      </x:c>
      <x:c r="Q402" s="12" t="n">
        <x:f>IF(COUNT(Assumptions!B6:B8)&lt;3,"Missing price input",IF(ISNUMBER(M402),M402*N402+K402*O402+I402*P402,"Missing input"))</x:f>
        <x:v>683959.9692722589</x:v>
      </x:c>
      <x:c r="R402" s="15" t="n">
        <x:f>0</x:f>
        <x:v>0</x:v>
      </x:c>
      <x:c r="S402" s="15" t="n">
        <x:f>0</x:f>
        <x:v>0</x:v>
      </x:c>
      <x:c r="T402" s="15" t="n">
        <x:f>0</x:f>
        <x:v>0</x:v>
      </x:c>
      <x:c r="U402" s="15" t="n">
        <x:f>Assumptions!B10</x:f>
        <x:v>0.5</x:v>
      </x:c>
      <x:c r="V402" s="16" t="n">
        <x:f>IF(ISNUMBER(Q402),Q402*R402*S402*T402*U402,"Missing input")</x:f>
        <x:v>0</x:v>
      </x:c>
      <x:c r="W402" s="2"/>
      <x:c r="X402" s="2"/>
    </x:row>
    <x:row r="403" ht="23" customHeight="1">
      <x:c r="A403" s="2" t="str">
        <x:v>IND</x:v>
      </x:c>
      <x:c r="B403" s="2" t="str">
        <x:v>India</x:v>
      </x:c>
      <x:c r="C403" s="2" t="str">
        <x:v>Rest of Asia</x:v>
      </x:c>
      <x:c r="D403" s="2" t="str">
        <x:v>Base</x:v>
      </x:c>
      <x:c r="E403" s="17" t="n">
        <x:f>'Country Inputs'!F204</x:f>
        <x:v>2837909.21699438</x:v>
      </x:c>
      <x:c r="F403" s="18" t="n">
        <x:f>'Country Inputs'!M204</x:f>
        <x:v>1</x:v>
      </x:c>
      <x:c r="G403" s="18" t="n">
        <x:f>'Country Inputs'!P204</x:f>
        <x:v>0.7</x:v>
      </x:c>
      <x:c r="H403" s="18" t="n">
        <x:f>'Country Inputs'!S204</x:f>
        <x:v>0.017142857142857144</x:v>
      </x:c>
      <x:c r="I403" s="12" t="n">
        <x:f>IF(COUNT('Country Inputs'!F204,'Country Inputs'!M204,'Country Inputs'!P204,'Country Inputs'!S204)&lt;4,"Missing input",E403*F403*G403*H403)</x:f>
        <x:v>34054.910603932556</x:v>
      </x:c>
      <x:c r="J403" s="12" t="n">
        <x:f>'Country Inputs'!U204</x:f>
        <x:v>85</x:v>
      </x:c>
      <x:c r="K403" s="12" t="n">
        <x:f>IF(ISNUMBER(I403),I403/J403,"Missing input")</x:f>
        <x:v>400.64600710508887</x:v>
      </x:c>
      <x:c r="L403" s="12" t="n">
        <x:f>Assumptions!C9</x:f>
        <x:v>7</x:v>
      </x:c>
      <x:c r="M403" s="12" t="n">
        <x:f>IF(ISNUMBER(K403),K403/L403,"Missing input")</x:f>
        <x:v>57.235143872155554</x:v>
      </x:c>
      <x:c r="N403" s="17" t="n">
        <x:f>Assumptions!C6</x:f>
        <x:v>12000</x:v>
      </x:c>
      <x:c r="O403" s="17" t="n">
        <x:f>Assumptions!C7</x:f>
        <x:v>2400</x:v>
      </x:c>
      <x:c r="P403" s="17" t="n">
        <x:f>Assumptions!C8</x:f>
        <x:v>48</x:v>
      </x:c>
      <x:c r="Q403" s="12" t="n">
        <x:f>IF(COUNT(Assumptions!C6:C8)&lt;3,"Missing price input",IF(ISNUMBER(M403),M403*N403+K403*O403+I403*P403,"Missing input"))</x:f>
        <x:v>3283007.8525068425</x:v>
      </x:c>
      <x:c r="R403" s="15" t="n">
        <x:f>0</x:f>
        <x:v>0</x:v>
      </x:c>
      <x:c r="S403" s="15" t="n">
        <x:f>0</x:f>
        <x:v>0</x:v>
      </x:c>
      <x:c r="T403" s="15" t="n">
        <x:f>0</x:f>
        <x:v>0</x:v>
      </x:c>
      <x:c r="U403" s="15" t="n">
        <x:f>Assumptions!C10</x:f>
        <x:v>0.5</x:v>
      </x:c>
      <x:c r="V403" s="16" t="n">
        <x:f>IF(ISNUMBER(Q403),Q403*R403*S403*T403*U403,"Missing input")</x:f>
        <x:v>0</x:v>
      </x:c>
      <x:c r="W403" s="2"/>
      <x:c r="X403" s="2"/>
    </x:row>
    <x:row r="404" ht="23" customHeight="1">
      <x:c r="A404" s="2" t="str">
        <x:v>IND</x:v>
      </x:c>
      <x:c r="B404" s="2" t="str">
        <x:v>India</x:v>
      </x:c>
      <x:c r="C404" s="2" t="str">
        <x:v>Rest of Asia</x:v>
      </x:c>
      <x:c r="D404" s="2" t="str">
        <x:v>High</x:v>
      </x:c>
      <x:c r="E404" s="17" t="n">
        <x:f>'Country Inputs'!F204</x:f>
        <x:v>2837909.21699438</x:v>
      </x:c>
      <x:c r="F404" s="18" t="n">
        <x:f>'Country Inputs'!N204</x:f>
        <x:v>1</x:v>
      </x:c>
      <x:c r="G404" s="18" t="n">
        <x:f>'Country Inputs'!Q204</x:f>
        <x:v>0.85</x:v>
      </x:c>
      <x:c r="H404" s="18" t="n">
        <x:f>'Country Inputs'!T204</x:f>
        <x:v>0.029411764705882356</x:v>
      </x:c>
      <x:c r="I404" s="12" t="n">
        <x:f>IF(COUNT('Country Inputs'!F204,'Country Inputs'!N204,'Country Inputs'!Q204,'Country Inputs'!T204)&lt;4,"Missing input",E404*F404*G404*H404)</x:f>
        <x:v>70947.73042485952</x:v>
      </x:c>
      <x:c r="J404" s="12" t="n">
        <x:f>'Country Inputs'!U204</x:f>
        <x:v>85</x:v>
      </x:c>
      <x:c r="K404" s="12" t="n">
        <x:f>IF(ISNUMBER(I404),I404/J404,"Missing input")</x:f>
        <x:v>834.6791814689356</x:v>
      </x:c>
      <x:c r="L404" s="12" t="n">
        <x:f>Assumptions!D9</x:f>
        <x:v>7</x:v>
      </x:c>
      <x:c r="M404" s="12" t="n">
        <x:f>IF(ISNUMBER(K404),K404/L404,"Missing input")</x:f>
        <x:v>119.2398830669908</x:v>
      </x:c>
      <x:c r="N404" s="17" t="n">
        <x:f>Assumptions!D6</x:f>
        <x:v>18000</x:v>
      </x:c>
      <x:c r="O404" s="17" t="n">
        <x:f>Assumptions!D7</x:f>
        <x:v>3600</x:v>
      </x:c>
      <x:c r="P404" s="17" t="n">
        <x:f>Assumptions!D8</x:f>
        <x:v>72</x:v>
      </x:c>
      <x:c r="Q404" s="12" t="n">
        <x:f>IF(COUNT(Assumptions!D6:D8)&lt;3,"Missing price input",IF(ISNUMBER(M404),M404*N404+K404*O404+I404*P404,"Missing input"))</x:f>
        <x:v>10259399.539083887</x:v>
      </x:c>
      <x:c r="R404" s="15" t="n">
        <x:f>0</x:f>
        <x:v>0</x:v>
      </x:c>
      <x:c r="S404" s="15" t="n">
        <x:f>0</x:f>
        <x:v>0</x:v>
      </x:c>
      <x:c r="T404" s="15" t="n">
        <x:f>0</x:f>
        <x:v>0</x:v>
      </x:c>
      <x:c r="U404" s="15" t="n">
        <x:f>Assumptions!D10</x:f>
        <x:v>0.5</x:v>
      </x:c>
      <x:c r="V404" s="16" t="n">
        <x:f>IF(ISNUMBER(Q404),Q404*R404*S404*T404*U404,"Missing input")</x:f>
        <x:v>0</x:v>
      </x:c>
      <x:c r="W404" s="2"/>
      <x:c r="X404" s="2"/>
    </x:row>
    <x:row r="405" ht="23" customHeight="1">
      <x:c r="A405" s="2" t="str">
        <x:v>IDN</x:v>
      </x:c>
      <x:c r="B405" s="2" t="str">
        <x:v>Indonesia</x:v>
      </x:c>
      <x:c r="C405" s="2" t="str">
        <x:v>Rest of Asia</x:v>
      </x:c>
      <x:c r="D405" s="2" t="str">
        <x:v>Low</x:v>
      </x:c>
      <x:c r="E405" s="17" t="n">
        <x:f>'Country Inputs'!F205</x:f>
        <x:v>929737</x:v>
      </x:c>
      <x:c r="F405" s="18" t="n">
        <x:f>'Country Inputs'!L205</x:f>
        <x:v>1</x:v>
      </x:c>
      <x:c r="G405" s="18" t="n">
        <x:f>'Country Inputs'!O205</x:f>
        <x:v>0.5</x:v>
      </x:c>
      <x:c r="H405" s="18" t="n">
        <x:f>'Country Inputs'!R205</x:f>
        <x:v>0.08</x:v>
      </x:c>
      <x:c r="I405" s="12" t="n">
        <x:f>IF(COUNT('Country Inputs'!F205,'Country Inputs'!L205,'Country Inputs'!O205,'Country Inputs'!R205)&lt;4,"Missing input",E405*F405*G405*H405)</x:f>
        <x:v>37189.48</x:v>
      </x:c>
      <x:c r="J405" s="12" t="n">
        <x:f>'Country Inputs'!U205</x:f>
        <x:v>85</x:v>
      </x:c>
      <x:c r="K405" s="12" t="n">
        <x:f>IF(ISNUMBER(I405),I405/J405,"Missing input")</x:f>
        <x:v>437.5232941176471</x:v>
      </x:c>
      <x:c r="L405" s="12" t="n">
        <x:f>Assumptions!B9</x:f>
        <x:v>7</x:v>
      </x:c>
      <x:c r="M405" s="12" t="n">
        <x:f>IF(ISNUMBER(K405),K405/L405,"Missing input")</x:f>
        <x:v>62.50332773109244</x:v>
      </x:c>
      <x:c r="N405" s="17" t="n">
        <x:f>Assumptions!B6</x:f>
        <x:v>6000</x:v>
      </x:c>
      <x:c r="O405" s="17" t="n">
        <x:f>Assumptions!B7</x:f>
        <x:v>1200</x:v>
      </x:c>
      <x:c r="P405" s="17" t="n">
        <x:f>Assumptions!B8</x:f>
        <x:v>24</x:v>
      </x:c>
      <x:c r="Q405" s="12" t="n">
        <x:f>IF(COUNT(Assumptions!B6:B8)&lt;3,"Missing price input",IF(ISNUMBER(M405),M405*N405+K405*O405+I405*P405,"Missing input"))</x:f>
        <x:v>1792595.4393277313</x:v>
      </x:c>
      <x:c r="R405" s="15" t="n">
        <x:f>0</x:f>
        <x:v>0</x:v>
      </x:c>
      <x:c r="S405" s="15" t="n">
        <x:f>0</x:f>
        <x:v>0</x:v>
      </x:c>
      <x:c r="T405" s="15" t="n">
        <x:f>0</x:f>
        <x:v>0</x:v>
      </x:c>
      <x:c r="U405" s="15" t="n">
        <x:f>Assumptions!B10</x:f>
        <x:v>0.5</x:v>
      </x:c>
      <x:c r="V405" s="16" t="n">
        <x:f>IF(ISNUMBER(Q405),Q405*R405*S405*T405*U405,"Missing input")</x:f>
        <x:v>0</x:v>
      </x:c>
      <x:c r="W405" s="2"/>
      <x:c r="X405" s="2"/>
    </x:row>
    <x:row r="406" ht="23" customHeight="1">
      <x:c r="A406" s="2" t="str">
        <x:v>IDN</x:v>
      </x:c>
      <x:c r="B406" s="2" t="str">
        <x:v>Indonesia</x:v>
      </x:c>
      <x:c r="C406" s="2" t="str">
        <x:v>Rest of Asia</x:v>
      </x:c>
      <x:c r="D406" s="2" t="str">
        <x:v>Base</x:v>
      </x:c>
      <x:c r="E406" s="17" t="n">
        <x:f>'Country Inputs'!F205</x:f>
        <x:v>929737</x:v>
      </x:c>
      <x:c r="F406" s="18" t="n">
        <x:f>'Country Inputs'!M205</x:f>
        <x:v>1</x:v>
      </x:c>
      <x:c r="G406" s="18" t="n">
        <x:f>'Country Inputs'!P205</x:f>
        <x:v>0.7</x:v>
      </x:c>
      <x:c r="H406" s="18" t="n">
        <x:f>'Country Inputs'!S205</x:f>
        <x:v>0.17</x:v>
      </x:c>
      <x:c r="I406" s="12" t="n">
        <x:f>IF(COUNT('Country Inputs'!F205,'Country Inputs'!M205,'Country Inputs'!P205,'Country Inputs'!S205)&lt;4,"Missing input",E406*F406*G406*H406)</x:f>
        <x:v>110638.703</x:v>
      </x:c>
      <x:c r="J406" s="12" t="n">
        <x:f>'Country Inputs'!U205</x:f>
        <x:v>85</x:v>
      </x:c>
      <x:c r="K406" s="12" t="n">
        <x:f>IF(ISNUMBER(I406),I406/J406,"Missing input")</x:f>
        <x:v>1301.6317999999999</x:v>
      </x:c>
      <x:c r="L406" s="12" t="n">
        <x:f>Assumptions!C9</x:f>
        <x:v>7</x:v>
      </x:c>
      <x:c r="M406" s="12" t="n">
        <x:f>IF(ISNUMBER(K406),K406/L406,"Missing input")</x:f>
        <x:v>185.9474</x:v>
      </x:c>
      <x:c r="N406" s="17" t="n">
        <x:f>Assumptions!C6</x:f>
        <x:v>12000</x:v>
      </x:c>
      <x:c r="O406" s="17" t="n">
        <x:f>Assumptions!C7</x:f>
        <x:v>2400</x:v>
      </x:c>
      <x:c r="P406" s="17" t="n">
        <x:f>Assumptions!C8</x:f>
        <x:v>48</x:v>
      </x:c>
      <x:c r="Q406" s="12" t="n">
        <x:f>IF(COUNT(Assumptions!C6:C8)&lt;3,"Missing price input",IF(ISNUMBER(M406),M406*N406+K406*O406+I406*P406,"Missing input"))</x:f>
        <x:v>10665942.864</x:v>
      </x:c>
      <x:c r="R406" s="15" t="n">
        <x:f>0</x:f>
        <x:v>0</x:v>
      </x:c>
      <x:c r="S406" s="15" t="n">
        <x:f>0</x:f>
        <x:v>0</x:v>
      </x:c>
      <x:c r="T406" s="15" t="n">
        <x:f>0</x:f>
        <x:v>0</x:v>
      </x:c>
      <x:c r="U406" s="15" t="n">
        <x:f>Assumptions!C10</x:f>
        <x:v>0.5</x:v>
      </x:c>
      <x:c r="V406" s="16" t="n">
        <x:f>IF(ISNUMBER(Q406),Q406*R406*S406*T406*U406,"Missing input")</x:f>
        <x:v>0</x:v>
      </x:c>
      <x:c r="W406" s="2"/>
      <x:c r="X406" s="2"/>
    </x:row>
    <x:row r="407" ht="23" customHeight="1">
      <x:c r="A407" s="2" t="str">
        <x:v>IDN</x:v>
      </x:c>
      <x:c r="B407" s="2" t="str">
        <x:v>Indonesia</x:v>
      </x:c>
      <x:c r="C407" s="2" t="str">
        <x:v>Rest of Asia</x:v>
      </x:c>
      <x:c r="D407" s="2" t="str">
        <x:v>High</x:v>
      </x:c>
      <x:c r="E407" s="17" t="n">
        <x:f>'Country Inputs'!F205</x:f>
        <x:v>929737</x:v>
      </x:c>
      <x:c r="F407" s="18" t="n">
        <x:f>'Country Inputs'!N205</x:f>
        <x:v>1</x:v>
      </x:c>
      <x:c r="G407" s="18" t="n">
        <x:f>'Country Inputs'!Q205</x:f>
        <x:v>0.85</x:v>
      </x:c>
      <x:c r="H407" s="18" t="n">
        <x:f>'Country Inputs'!T205</x:f>
        <x:v>0.3</x:v>
      </x:c>
      <x:c r="I407" s="12" t="n">
        <x:f>IF(COUNT('Country Inputs'!F205,'Country Inputs'!N205,'Country Inputs'!Q205,'Country Inputs'!T205)&lt;4,"Missing input",E407*F407*G407*H407)</x:f>
        <x:v>237082.93499999997</x:v>
      </x:c>
      <x:c r="J407" s="12" t="n">
        <x:f>'Country Inputs'!U205</x:f>
        <x:v>85</x:v>
      </x:c>
      <x:c r="K407" s="12" t="n">
        <x:f>IF(ISNUMBER(I407),I407/J407,"Missing input")</x:f>
        <x:v>2789.211</x:v>
      </x:c>
      <x:c r="L407" s="12" t="n">
        <x:f>Assumptions!D9</x:f>
        <x:v>7</x:v>
      </x:c>
      <x:c r="M407" s="12" t="n">
        <x:f>IF(ISNUMBER(K407),K407/L407,"Missing input")</x:f>
        <x:v>398.4587142857143</x:v>
      </x:c>
      <x:c r="N407" s="17" t="n">
        <x:f>Assumptions!D6</x:f>
        <x:v>18000</x:v>
      </x:c>
      <x:c r="O407" s="17" t="n">
        <x:f>Assumptions!D7</x:f>
        <x:v>3600</x:v>
      </x:c>
      <x:c r="P407" s="17" t="n">
        <x:f>Assumptions!D8</x:f>
        <x:v>72</x:v>
      </x:c>
      <x:c r="Q407" s="12" t="n">
        <x:f>IF(COUNT(Assumptions!D6:D8)&lt;3,"Missing price input",IF(ISNUMBER(M407),M407*N407+K407*O407+I407*P407,"Missing input"))</x:f>
        <x:v>34283387.77714285</x:v>
      </x:c>
      <x:c r="R407" s="15" t="n">
        <x:f>0</x:f>
        <x:v>0</x:v>
      </x:c>
      <x:c r="S407" s="15" t="n">
        <x:f>0</x:f>
        <x:v>0</x:v>
      </x:c>
      <x:c r="T407" s="15" t="n">
        <x:f>0</x:f>
        <x:v>0</x:v>
      </x:c>
      <x:c r="U407" s="15" t="n">
        <x:f>Assumptions!D10</x:f>
        <x:v>0.5</x:v>
      </x:c>
      <x:c r="V407" s="16" t="n">
        <x:f>IF(ISNUMBER(Q407),Q407*R407*S407*T407*U407,"Missing input")</x:f>
        <x:v>0</x:v>
      </x:c>
      <x:c r="W407" s="2"/>
      <x:c r="X407" s="2"/>
    </x:row>
    <x:row r="408" ht="23" customHeight="1">
      <x:c r="A408" s="2" t="str">
        <x:v>JPN</x:v>
      </x:c>
      <x:c r="B408" s="2" t="str">
        <x:v>Japan</x:v>
      </x:c>
      <x:c r="C408" s="2" t="str">
        <x:v>Rest of Asia</x:v>
      </x:c>
      <x:c r="D408" s="2" t="str">
        <x:v>Low</x:v>
      </x:c>
      <x:c r="E408" s="17" t="n">
        <x:f>'Country Inputs'!F206</x:f>
        <x:v>1856712</x:v>
      </x:c>
      <x:c r="F408" s="18" t="n">
        <x:f>'Country Inputs'!L206</x:f>
        <x:v>1</x:v>
      </x:c>
      <x:c r="G408" s="18" t="n">
        <x:f>'Country Inputs'!O206</x:f>
        <x:v>0.5</x:v>
      </x:c>
      <x:c r="H408" s="18" t="n">
        <x:f>'Country Inputs'!R206</x:f>
        <x:v>0.06</x:v>
      </x:c>
      <x:c r="I408" s="12" t="n">
        <x:f>IF(COUNT('Country Inputs'!F206,'Country Inputs'!L206,'Country Inputs'!O206,'Country Inputs'!R206)&lt;4,"Missing input",E408*F408*G408*H408)</x:f>
        <x:v>55701.36</x:v>
      </x:c>
      <x:c r="J408" s="12" t="n">
        <x:f>'Country Inputs'!U206</x:f>
        <x:v>85</x:v>
      </x:c>
      <x:c r="K408" s="12" t="n">
        <x:f>IF(ISNUMBER(I408),I408/J408,"Missing input")</x:f>
        <x:v>655.3101176470589</x:v>
      </x:c>
      <x:c r="L408" s="12" t="n">
        <x:f>Assumptions!B9</x:f>
        <x:v>7</x:v>
      </x:c>
      <x:c r="M408" s="12" t="n">
        <x:f>IF(ISNUMBER(K408),K408/L408,"Missing input")</x:f>
        <x:v>93.61573109243697</x:v>
      </x:c>
      <x:c r="N408" s="17" t="n">
        <x:f>Assumptions!B6</x:f>
        <x:v>6000</x:v>
      </x:c>
      <x:c r="O408" s="17" t="n">
        <x:f>Assumptions!B7</x:f>
        <x:v>1200</x:v>
      </x:c>
      <x:c r="P408" s="17" t="n">
        <x:f>Assumptions!B8</x:f>
        <x:v>24</x:v>
      </x:c>
      <x:c r="Q408" s="12" t="n">
        <x:f>IF(COUNT(Assumptions!B6:B8)&lt;3,"Missing price input",IF(ISNUMBER(M408),M408*N408+K408*O408+I408*P408,"Missing input"))</x:f>
        <x:v>2684899.167731093</x:v>
      </x:c>
      <x:c r="R408" s="15" t="n">
        <x:f>0</x:f>
        <x:v>0</x:v>
      </x:c>
      <x:c r="S408" s="15" t="n">
        <x:f>0</x:f>
        <x:v>0</x:v>
      </x:c>
      <x:c r="T408" s="15" t="n">
        <x:f>0</x:f>
        <x:v>0</x:v>
      </x:c>
      <x:c r="U408" s="15" t="n">
        <x:f>Assumptions!B10</x:f>
        <x:v>0.5</x:v>
      </x:c>
      <x:c r="V408" s="16" t="n">
        <x:f>IF(ISNUMBER(Q408),Q408*R408*S408*T408*U408,"Missing input")</x:f>
        <x:v>0</x:v>
      </x:c>
      <x:c r="W408" s="2"/>
      <x:c r="X408" s="2"/>
    </x:row>
    <x:row r="409" ht="23" customHeight="1">
      <x:c r="A409" s="2" t="str">
        <x:v>JPN</x:v>
      </x:c>
      <x:c r="B409" s="2" t="str">
        <x:v>Japan</x:v>
      </x:c>
      <x:c r="C409" s="2" t="str">
        <x:v>Rest of Asia</x:v>
      </x:c>
      <x:c r="D409" s="2" t="str">
        <x:v>Base</x:v>
      </x:c>
      <x:c r="E409" s="17" t="n">
        <x:f>'Country Inputs'!F206</x:f>
        <x:v>1856712</x:v>
      </x:c>
      <x:c r="F409" s="18" t="n">
        <x:f>'Country Inputs'!M206</x:f>
        <x:v>1</x:v>
      </x:c>
      <x:c r="G409" s="18" t="n">
        <x:f>'Country Inputs'!P206</x:f>
        <x:v>0.7</x:v>
      </x:c>
      <x:c r="H409" s="18" t="n">
        <x:f>'Country Inputs'!S206</x:f>
        <x:v>0.10000000000000002</x:v>
      </x:c>
      <x:c r="I409" s="12" t="n">
        <x:f>IF(COUNT('Country Inputs'!F206,'Country Inputs'!M206,'Country Inputs'!P206,'Country Inputs'!S206)&lt;4,"Missing input",E409*F409*G409*H409)</x:f>
        <x:v>129969.84000000001</x:v>
      </x:c>
      <x:c r="J409" s="12" t="n">
        <x:f>'Country Inputs'!U206</x:f>
        <x:v>85</x:v>
      </x:c>
      <x:c r="K409" s="12" t="n">
        <x:f>IF(ISNUMBER(I409),I409/J409,"Missing input")</x:f>
        <x:v>1529.0569411764707</x:v>
      </x:c>
      <x:c r="L409" s="12" t="n">
        <x:f>Assumptions!C9</x:f>
        <x:v>7</x:v>
      </x:c>
      <x:c r="M409" s="12" t="n">
        <x:f>IF(ISNUMBER(K409),K409/L409,"Missing input")</x:f>
        <x:v>218.43670588235295</x:v>
      </x:c>
      <x:c r="N409" s="17" t="n">
        <x:f>Assumptions!C6</x:f>
        <x:v>12000</x:v>
      </x:c>
      <x:c r="O409" s="17" t="n">
        <x:f>Assumptions!C7</x:f>
        <x:v>2400</x:v>
      </x:c>
      <x:c r="P409" s="17" t="n">
        <x:f>Assumptions!C8</x:f>
        <x:v>48</x:v>
      </x:c>
      <x:c r="Q409" s="12" t="n">
        <x:f>IF(COUNT(Assumptions!C6:C8)&lt;3,"Missing price input",IF(ISNUMBER(M409),M409*N409+K409*O409+I409*P409,"Missing input"))</x:f>
        <x:v>12529529.449411765</x:v>
      </x:c>
      <x:c r="R409" s="15" t="n">
        <x:f>0</x:f>
        <x:v>0</x:v>
      </x:c>
      <x:c r="S409" s="15" t="n">
        <x:f>0</x:f>
        <x:v>0</x:v>
      </x:c>
      <x:c r="T409" s="15" t="n">
        <x:f>0</x:f>
        <x:v>0</x:v>
      </x:c>
      <x:c r="U409" s="15" t="n">
        <x:f>Assumptions!C10</x:f>
        <x:v>0.5</x:v>
      </x:c>
      <x:c r="V409" s="16" t="n">
        <x:f>IF(ISNUMBER(Q409),Q409*R409*S409*T409*U409,"Missing input")</x:f>
        <x:v>0</x:v>
      </x:c>
      <x:c r="W409" s="2"/>
      <x:c r="X409" s="2"/>
    </x:row>
    <x:row r="410" ht="23" customHeight="1">
      <x:c r="A410" s="2" t="str">
        <x:v>JPN</x:v>
      </x:c>
      <x:c r="B410" s="2" t="str">
        <x:v>Japan</x:v>
      </x:c>
      <x:c r="C410" s="2" t="str">
        <x:v>Rest of Asia</x:v>
      </x:c>
      <x:c r="D410" s="2" t="str">
        <x:v>High</x:v>
      </x:c>
      <x:c r="E410" s="17" t="n">
        <x:f>'Country Inputs'!F206</x:f>
        <x:v>1856712</x:v>
      </x:c>
      <x:c r="F410" s="18" t="n">
        <x:f>'Country Inputs'!N206</x:f>
        <x:v>1</x:v>
      </x:c>
      <x:c r="G410" s="18" t="n">
        <x:f>'Country Inputs'!Q206</x:f>
        <x:v>0.85</x:v>
      </x:c>
      <x:c r="H410" s="18" t="n">
        <x:f>'Country Inputs'!T206</x:f>
        <x:v>0.1647058823529412</x:v>
      </x:c>
      <x:c r="I410" s="12" t="n">
        <x:f>IF(COUNT('Country Inputs'!F206,'Country Inputs'!N206,'Country Inputs'!Q206,'Country Inputs'!T206)&lt;4,"Missing input",E410*F410*G410*H410)</x:f>
        <x:v>259939.68000000002</x:v>
      </x:c>
      <x:c r="J410" s="12" t="n">
        <x:f>'Country Inputs'!U206</x:f>
        <x:v>85</x:v>
      </x:c>
      <x:c r="K410" s="12" t="n">
        <x:f>IF(ISNUMBER(I410),I410/J410,"Missing input")</x:f>
        <x:v>3058.1138823529413</x:v>
      </x:c>
      <x:c r="L410" s="12" t="n">
        <x:f>Assumptions!D9</x:f>
        <x:v>7</x:v>
      </x:c>
      <x:c r="M410" s="12" t="n">
        <x:f>IF(ISNUMBER(K410),K410/L410,"Missing input")</x:f>
        <x:v>436.8734117647059</x:v>
      </x:c>
      <x:c r="N410" s="17" t="n">
        <x:f>Assumptions!D6</x:f>
        <x:v>18000</x:v>
      </x:c>
      <x:c r="O410" s="17" t="n">
        <x:f>Assumptions!D7</x:f>
        <x:v>3600</x:v>
      </x:c>
      <x:c r="P410" s="17" t="n">
        <x:f>Assumptions!D8</x:f>
        <x:v>72</x:v>
      </x:c>
      <x:c r="Q410" s="12" t="n">
        <x:f>IF(COUNT(Assumptions!D6:D8)&lt;3,"Missing price input",IF(ISNUMBER(M410),M410*N410+K410*O410+I410*P410,"Missing input"))</x:f>
        <x:v>37588588.348235294</x:v>
      </x:c>
      <x:c r="R410" s="15" t="n">
        <x:f>0</x:f>
        <x:v>0</x:v>
      </x:c>
      <x:c r="S410" s="15" t="n">
        <x:f>0</x:f>
        <x:v>0</x:v>
      </x:c>
      <x:c r="T410" s="15" t="n">
        <x:f>0</x:f>
        <x:v>0</x:v>
      </x:c>
      <x:c r="U410" s="15" t="n">
        <x:f>Assumptions!D10</x:f>
        <x:v>0.5</x:v>
      </x:c>
      <x:c r="V410" s="16" t="n">
        <x:f>IF(ISNUMBER(Q410),Q410*R410*S410*T410*U410,"Missing input")</x:f>
        <x:v>0</x:v>
      </x:c>
      <x:c r="W410" s="2"/>
      <x:c r="X410" s="2"/>
    </x:row>
    <x:row r="411" ht="23" customHeight="1">
      <x:c r="A411" s="2" t="str">
        <x:v>KGZ</x:v>
      </x:c>
      <x:c r="B411" s="2" t="str">
        <x:v>Kyrgyzstan</x:v>
      </x:c>
      <x:c r="C411" s="2" t="str">
        <x:v>Rest of Asia</x:v>
      </x:c>
      <x:c r="D411" s="2" t="str">
        <x:v>Low</x:v>
      </x:c>
      <x:c r="E411" s="17" t="n">
        <x:f>'Country Inputs'!F208</x:f>
        <x:v>3564</x:v>
      </x:c>
      <x:c r="F411" s="18" t="n">
        <x:f>'Country Inputs'!L208</x:f>
        <x:v>1</x:v>
      </x:c>
      <x:c r="G411" s="18" t="n">
        <x:f>'Country Inputs'!O208</x:f>
        <x:v>0.5</x:v>
      </x:c>
      <x:c r="H411" s="18" t="n">
        <x:f>'Country Inputs'!R208</x:f>
        <x:v>0.08</x:v>
      </x:c>
      <x:c r="I411" s="12" t="n">
        <x:f>IF(COUNT('Country Inputs'!F208,'Country Inputs'!L208,'Country Inputs'!O208,'Country Inputs'!R208)&lt;4,"Missing input",E411*F411*G411*H411)</x:f>
        <x:v>142.56</x:v>
      </x:c>
      <x:c r="J411" s="12" t="n">
        <x:f>'Country Inputs'!U208</x:f>
        <x:v>85</x:v>
      </x:c>
      <x:c r="K411" s="12" t="n">
        <x:f>IF(ISNUMBER(I411),I411/J411,"Missing input")</x:f>
        <x:v>1.6771764705882353</x:v>
      </x:c>
      <x:c r="L411" s="12" t="n">
        <x:f>Assumptions!B9</x:f>
        <x:v>7</x:v>
      </x:c>
      <x:c r="M411" s="12" t="n">
        <x:f>IF(ISNUMBER(K411),K411/L411,"Missing input")</x:f>
        <x:v>0.23959663865546219</x:v>
      </x:c>
      <x:c r="N411" s="17" t="n">
        <x:f>Assumptions!B6</x:f>
        <x:v>6000</x:v>
      </x:c>
      <x:c r="O411" s="17" t="n">
        <x:f>Assumptions!B7</x:f>
        <x:v>1200</x:v>
      </x:c>
      <x:c r="P411" s="17" t="n">
        <x:f>Assumptions!B8</x:f>
        <x:v>24</x:v>
      </x:c>
      <x:c r="Q411" s="12" t="n">
        <x:f>IF(COUNT(Assumptions!B6:B8)&lt;3,"Missing price input",IF(ISNUMBER(M411),M411*N411+K411*O411+I411*P411,"Missing input"))</x:f>
        <x:v>6871.6315966386555</x:v>
      </x:c>
      <x:c r="R411" s="15" t="n">
        <x:f>0</x:f>
        <x:v>0</x:v>
      </x:c>
      <x:c r="S411" s="15" t="n">
        <x:f>0</x:f>
        <x:v>0</x:v>
      </x:c>
      <x:c r="T411" s="15" t="n">
        <x:f>0</x:f>
        <x:v>0</x:v>
      </x:c>
      <x:c r="U411" s="15" t="n">
        <x:f>Assumptions!B10</x:f>
        <x:v>0.5</x:v>
      </x:c>
      <x:c r="V411" s="16" t="n">
        <x:f>IF(ISNUMBER(Q411),Q411*R411*S411*T411*U411,"Missing input")</x:f>
        <x:v>0</x:v>
      </x:c>
      <x:c r="W411" s="2"/>
      <x:c r="X411" s="2"/>
    </x:row>
    <x:row r="412" ht="23" customHeight="1">
      <x:c r="A412" s="2" t="str">
        <x:v>KGZ</x:v>
      </x:c>
      <x:c r="B412" s="2" t="str">
        <x:v>Kyrgyzstan</x:v>
      </x:c>
      <x:c r="C412" s="2" t="str">
        <x:v>Rest of Asia</x:v>
      </x:c>
      <x:c r="D412" s="2" t="str">
        <x:v>Base</x:v>
      </x:c>
      <x:c r="E412" s="17" t="n">
        <x:f>'Country Inputs'!F208</x:f>
        <x:v>3564</x:v>
      </x:c>
      <x:c r="F412" s="18" t="n">
        <x:f>'Country Inputs'!M208</x:f>
        <x:v>1</x:v>
      </x:c>
      <x:c r="G412" s="18" t="n">
        <x:f>'Country Inputs'!P208</x:f>
        <x:v>0.7</x:v>
      </x:c>
      <x:c r="H412" s="18" t="n">
        <x:f>'Country Inputs'!S208</x:f>
        <x:v>0.17</x:v>
      </x:c>
      <x:c r="I412" s="12" t="n">
        <x:f>IF(COUNT('Country Inputs'!F208,'Country Inputs'!M208,'Country Inputs'!P208,'Country Inputs'!S208)&lt;4,"Missing input",E412*F412*G412*H412)</x:f>
        <x:v>424.116</x:v>
      </x:c>
      <x:c r="J412" s="12" t="n">
        <x:f>'Country Inputs'!U208</x:f>
        <x:v>85</x:v>
      </x:c>
      <x:c r="K412" s="12" t="n">
        <x:f>IF(ISNUMBER(I412),I412/J412,"Missing input")</x:f>
        <x:v>4.9896</x:v>
      </x:c>
      <x:c r="L412" s="12" t="n">
        <x:f>Assumptions!C9</x:f>
        <x:v>7</x:v>
      </x:c>
      <x:c r="M412" s="12" t="n">
        <x:f>IF(ISNUMBER(K412),K412/L412,"Missing input")</x:f>
        <x:v>0.7128</x:v>
      </x:c>
      <x:c r="N412" s="17" t="n">
        <x:f>Assumptions!C6</x:f>
        <x:v>12000</x:v>
      </x:c>
      <x:c r="O412" s="17" t="n">
        <x:f>Assumptions!C7</x:f>
        <x:v>2400</x:v>
      </x:c>
      <x:c r="P412" s="17" t="n">
        <x:f>Assumptions!C8</x:f>
        <x:v>48</x:v>
      </x:c>
      <x:c r="Q412" s="12" t="n">
        <x:f>IF(COUNT(Assumptions!C6:C8)&lt;3,"Missing price input",IF(ISNUMBER(M412),M412*N412+K412*O412+I412*P412,"Missing input"))</x:f>
        <x:v>40886.208</x:v>
      </x:c>
      <x:c r="R412" s="15" t="n">
        <x:f>0</x:f>
        <x:v>0</x:v>
      </x:c>
      <x:c r="S412" s="15" t="n">
        <x:f>0</x:f>
        <x:v>0</x:v>
      </x:c>
      <x:c r="T412" s="15" t="n">
        <x:f>0</x:f>
        <x:v>0</x:v>
      </x:c>
      <x:c r="U412" s="15" t="n">
        <x:f>Assumptions!C10</x:f>
        <x:v>0.5</x:v>
      </x:c>
      <x:c r="V412" s="16" t="n">
        <x:f>IF(ISNUMBER(Q412),Q412*R412*S412*T412*U412,"Missing input")</x:f>
        <x:v>0</x:v>
      </x:c>
      <x:c r="W412" s="2"/>
      <x:c r="X412" s="2"/>
    </x:row>
    <x:row r="413" ht="23" customHeight="1">
      <x:c r="A413" s="2" t="str">
        <x:v>KGZ</x:v>
      </x:c>
      <x:c r="B413" s="2" t="str">
        <x:v>Kyrgyzstan</x:v>
      </x:c>
      <x:c r="C413" s="2" t="str">
        <x:v>Rest of Asia</x:v>
      </x:c>
      <x:c r="D413" s="2" t="str">
        <x:v>High</x:v>
      </x:c>
      <x:c r="E413" s="17" t="n">
        <x:f>'Country Inputs'!F208</x:f>
        <x:v>3564</x:v>
      </x:c>
      <x:c r="F413" s="18" t="n">
        <x:f>'Country Inputs'!N208</x:f>
        <x:v>1</x:v>
      </x:c>
      <x:c r="G413" s="18" t="n">
        <x:f>'Country Inputs'!Q208</x:f>
        <x:v>0.85</x:v>
      </x:c>
      <x:c r="H413" s="18" t="n">
        <x:f>'Country Inputs'!T208</x:f>
        <x:v>0.3</x:v>
      </x:c>
      <x:c r="I413" s="12" t="n">
        <x:f>IF(COUNT('Country Inputs'!F208,'Country Inputs'!N208,'Country Inputs'!Q208,'Country Inputs'!T208)&lt;4,"Missing input",E413*F413*G413*H413)</x:f>
        <x:v>908.82</x:v>
      </x:c>
      <x:c r="J413" s="12" t="n">
        <x:f>'Country Inputs'!U208</x:f>
        <x:v>85</x:v>
      </x:c>
      <x:c r="K413" s="12" t="n">
        <x:f>IF(ISNUMBER(I413),I413/J413,"Missing input")</x:f>
        <x:v>10.692</x:v>
      </x:c>
      <x:c r="L413" s="12" t="n">
        <x:f>Assumptions!D9</x:f>
        <x:v>7</x:v>
      </x:c>
      <x:c r="M413" s="12" t="n">
        <x:f>IF(ISNUMBER(K413),K413/L413,"Missing input")</x:f>
        <x:v>1.5274285714285714</x:v>
      </x:c>
      <x:c r="N413" s="17" t="n">
        <x:f>Assumptions!D6</x:f>
        <x:v>18000</x:v>
      </x:c>
      <x:c r="O413" s="17" t="n">
        <x:f>Assumptions!D7</x:f>
        <x:v>3600</x:v>
      </x:c>
      <x:c r="P413" s="17" t="n">
        <x:f>Assumptions!D8</x:f>
        <x:v>72</x:v>
      </x:c>
      <x:c r="Q413" s="12" t="n">
        <x:f>IF(COUNT(Assumptions!D6:D8)&lt;3,"Missing price input",IF(ISNUMBER(M413),M413*N413+K413*O413+I413*P413,"Missing input"))</x:f>
        <x:v>131419.95428571428</x:v>
      </x:c>
      <x:c r="R413" s="15" t="n">
        <x:f>0</x:f>
        <x:v>0</x:v>
      </x:c>
      <x:c r="S413" s="15" t="n">
        <x:f>0</x:f>
        <x:v>0</x:v>
      </x:c>
      <x:c r="T413" s="15" t="n">
        <x:f>0</x:f>
        <x:v>0</x:v>
      </x:c>
      <x:c r="U413" s="15" t="n">
        <x:f>Assumptions!D10</x:f>
        <x:v>0.5</x:v>
      </x:c>
      <x:c r="V413" s="16" t="n">
        <x:f>IF(ISNUMBER(Q413),Q413*R413*S413*T413*U413,"Missing input")</x:f>
        <x:v>0</x:v>
      </x:c>
      <x:c r="W413" s="2"/>
      <x:c r="X413" s="2"/>
    </x:row>
    <x:row r="414" ht="23" customHeight="1">
      <x:c r="A414" s="2" t="str">
        <x:v>LAO</x:v>
      </x:c>
      <x:c r="B414" s="2" t="str">
        <x:v>Lao People's Democratic Republic</x:v>
      </x:c>
      <x:c r="C414" s="2" t="str">
        <x:v>Rest of Asia</x:v>
      </x:c>
      <x:c r="D414" s="2" t="str">
        <x:v>Low</x:v>
      </x:c>
      <x:c r="E414" s="17" t="n">
        <x:f>'Country Inputs'!F209</x:f>
        <x:v>60804</x:v>
      </x:c>
      <x:c r="F414" s="18" t="n">
        <x:f>'Country Inputs'!L209</x:f>
        <x:v>1</x:v>
      </x:c>
      <x:c r="G414" s="18" t="n">
        <x:f>'Country Inputs'!O209</x:f>
        <x:v>0.5</x:v>
      </x:c>
      <x:c r="H414" s="18" t="n">
        <x:f>'Country Inputs'!R209</x:f>
        <x:v>0.08</x:v>
      </x:c>
      <x:c r="I414" s="12" t="n">
        <x:f>IF(COUNT('Country Inputs'!F209,'Country Inputs'!L209,'Country Inputs'!O209,'Country Inputs'!R209)&lt;4,"Missing input",E414*F414*G414*H414)</x:f>
        <x:v>2432.16</x:v>
      </x:c>
      <x:c r="J414" s="12" t="n">
        <x:f>'Country Inputs'!U209</x:f>
        <x:v>85</x:v>
      </x:c>
      <x:c r="K414" s="12" t="n">
        <x:f>IF(ISNUMBER(I414),I414/J414,"Missing input")</x:f>
        <x:v>28.613647058823528</x:v>
      </x:c>
      <x:c r="L414" s="12" t="n">
        <x:f>Assumptions!B9</x:f>
        <x:v>7</x:v>
      </x:c>
      <x:c r="M414" s="12" t="n">
        <x:f>IF(ISNUMBER(K414),K414/L414,"Missing input")</x:f>
        <x:v>4.087663865546218</x:v>
      </x:c>
      <x:c r="N414" s="17" t="n">
        <x:f>Assumptions!B6</x:f>
        <x:v>6000</x:v>
      </x:c>
      <x:c r="O414" s="17" t="n">
        <x:f>Assumptions!B7</x:f>
        <x:v>1200</x:v>
      </x:c>
      <x:c r="P414" s="17" t="n">
        <x:f>Assumptions!B8</x:f>
        <x:v>24</x:v>
      </x:c>
      <x:c r="Q414" s="12" t="n">
        <x:f>IF(COUNT(Assumptions!B6:B8)&lt;3,"Missing price input",IF(ISNUMBER(M414),M414*N414+K414*O414+I414*P414,"Missing input"))</x:f>
        <x:v>117234.19966386554</x:v>
      </x:c>
      <x:c r="R414" s="15" t="n">
        <x:f>0</x:f>
        <x:v>0</x:v>
      </x:c>
      <x:c r="S414" s="15" t="n">
        <x:f>0</x:f>
        <x:v>0</x:v>
      </x:c>
      <x:c r="T414" s="15" t="n">
        <x:f>0</x:f>
        <x:v>0</x:v>
      </x:c>
      <x:c r="U414" s="15" t="n">
        <x:f>Assumptions!B10</x:f>
        <x:v>0.5</x:v>
      </x:c>
      <x:c r="V414" s="16" t="n">
        <x:f>IF(ISNUMBER(Q414),Q414*R414*S414*T414*U414,"Missing input")</x:f>
        <x:v>0</x:v>
      </x:c>
      <x:c r="W414" s="2"/>
      <x:c r="X414" s="2"/>
    </x:row>
    <x:row r="415" ht="23" customHeight="1">
      <x:c r="A415" s="2" t="str">
        <x:v>LAO</x:v>
      </x:c>
      <x:c r="B415" s="2" t="str">
        <x:v>Lao People's Democratic Republic</x:v>
      </x:c>
      <x:c r="C415" s="2" t="str">
        <x:v>Rest of Asia</x:v>
      </x:c>
      <x:c r="D415" s="2" t="str">
        <x:v>Base</x:v>
      </x:c>
      <x:c r="E415" s="17" t="n">
        <x:f>'Country Inputs'!F209</x:f>
        <x:v>60804</x:v>
      </x:c>
      <x:c r="F415" s="18" t="n">
        <x:f>'Country Inputs'!M209</x:f>
        <x:v>1</x:v>
      </x:c>
      <x:c r="G415" s="18" t="n">
        <x:f>'Country Inputs'!P209</x:f>
        <x:v>0.7</x:v>
      </x:c>
      <x:c r="H415" s="18" t="n">
        <x:f>'Country Inputs'!S209</x:f>
        <x:v>0.17</x:v>
      </x:c>
      <x:c r="I415" s="12" t="n">
        <x:f>IF(COUNT('Country Inputs'!F209,'Country Inputs'!M209,'Country Inputs'!P209,'Country Inputs'!S209)&lt;4,"Missing input",E415*F415*G415*H415)</x:f>
        <x:v>7235.6759999999995</x:v>
      </x:c>
      <x:c r="J415" s="12" t="n">
        <x:f>'Country Inputs'!U209</x:f>
        <x:v>85</x:v>
      </x:c>
      <x:c r="K415" s="12" t="n">
        <x:f>IF(ISNUMBER(I415),I415/J415,"Missing input")</x:f>
        <x:v>85.12559999999999</x:v>
      </x:c>
      <x:c r="L415" s="12" t="n">
        <x:f>Assumptions!C9</x:f>
        <x:v>7</x:v>
      </x:c>
      <x:c r="M415" s="12" t="n">
        <x:f>IF(ISNUMBER(K415),K415/L415,"Missing input")</x:f>
        <x:v>12.160799999999998</x:v>
      </x:c>
      <x:c r="N415" s="17" t="n">
        <x:f>Assumptions!C6</x:f>
        <x:v>12000</x:v>
      </x:c>
      <x:c r="O415" s="17" t="n">
        <x:f>Assumptions!C7</x:f>
        <x:v>2400</x:v>
      </x:c>
      <x:c r="P415" s="17" t="n">
        <x:f>Assumptions!C8</x:f>
        <x:v>48</x:v>
      </x:c>
      <x:c r="Q415" s="12" t="n">
        <x:f>IF(COUNT(Assumptions!C6:C8)&lt;3,"Missing price input",IF(ISNUMBER(M415),M415*N415+K415*O415+I415*P415,"Missing input"))</x:f>
        <x:v>697543.4879999999</x:v>
      </x:c>
      <x:c r="R415" s="15" t="n">
        <x:f>0</x:f>
        <x:v>0</x:v>
      </x:c>
      <x:c r="S415" s="15" t="n">
        <x:f>0</x:f>
        <x:v>0</x:v>
      </x:c>
      <x:c r="T415" s="15" t="n">
        <x:f>0</x:f>
        <x:v>0</x:v>
      </x:c>
      <x:c r="U415" s="15" t="n">
        <x:f>Assumptions!C10</x:f>
        <x:v>0.5</x:v>
      </x:c>
      <x:c r="V415" s="16" t="n">
        <x:f>IF(ISNUMBER(Q415),Q415*R415*S415*T415*U415,"Missing input")</x:f>
        <x:v>0</x:v>
      </x:c>
      <x:c r="W415" s="2"/>
      <x:c r="X415" s="2"/>
    </x:row>
    <x:row r="416" ht="23" customHeight="1">
      <x:c r="A416" s="2" t="str">
        <x:v>LAO</x:v>
      </x:c>
      <x:c r="B416" s="2" t="str">
        <x:v>Lao People's Democratic Republic</x:v>
      </x:c>
      <x:c r="C416" s="2" t="str">
        <x:v>Rest of Asia</x:v>
      </x:c>
      <x:c r="D416" s="2" t="str">
        <x:v>High</x:v>
      </x:c>
      <x:c r="E416" s="17" t="n">
        <x:f>'Country Inputs'!F209</x:f>
        <x:v>60804</x:v>
      </x:c>
      <x:c r="F416" s="18" t="n">
        <x:f>'Country Inputs'!N209</x:f>
        <x:v>1</x:v>
      </x:c>
      <x:c r="G416" s="18" t="n">
        <x:f>'Country Inputs'!Q209</x:f>
        <x:v>0.85</x:v>
      </x:c>
      <x:c r="H416" s="18" t="n">
        <x:f>'Country Inputs'!T209</x:f>
        <x:v>0.3</x:v>
      </x:c>
      <x:c r="I416" s="12" t="n">
        <x:f>IF(COUNT('Country Inputs'!F209,'Country Inputs'!N209,'Country Inputs'!Q209,'Country Inputs'!T209)&lt;4,"Missing input",E416*F416*G416*H416)</x:f>
        <x:v>15505.02</x:v>
      </x:c>
      <x:c r="J416" s="12" t="n">
        <x:f>'Country Inputs'!U209</x:f>
        <x:v>85</x:v>
      </x:c>
      <x:c r="K416" s="12" t="n">
        <x:f>IF(ISNUMBER(I416),I416/J416,"Missing input")</x:f>
        <x:v>182.412</x:v>
      </x:c>
      <x:c r="L416" s="12" t="n">
        <x:f>Assumptions!D9</x:f>
        <x:v>7</x:v>
      </x:c>
      <x:c r="M416" s="12" t="n">
        <x:f>IF(ISNUMBER(K416),K416/L416,"Missing input")</x:f>
        <x:v>26.058857142857143</x:v>
      </x:c>
      <x:c r="N416" s="17" t="n">
        <x:f>Assumptions!D6</x:f>
        <x:v>18000</x:v>
      </x:c>
      <x:c r="O416" s="17" t="n">
        <x:f>Assumptions!D7</x:f>
        <x:v>3600</x:v>
      </x:c>
      <x:c r="P416" s="17" t="n">
        <x:f>Assumptions!D8</x:f>
        <x:v>72</x:v>
      </x:c>
      <x:c r="Q416" s="12" t="n">
        <x:f>IF(COUNT(Assumptions!D6:D8)&lt;3,"Missing price input",IF(ISNUMBER(M416),M416*N416+K416*O416+I416*P416,"Missing input"))</x:f>
        <x:v>2242104.068571429</x:v>
      </x:c>
      <x:c r="R416" s="15" t="n">
        <x:f>0</x:f>
        <x:v>0</x:v>
      </x:c>
      <x:c r="S416" s="15" t="n">
        <x:f>0</x:f>
        <x:v>0</x:v>
      </x:c>
      <x:c r="T416" s="15" t="n">
        <x:f>0</x:f>
        <x:v>0</x:v>
      </x:c>
      <x:c r="U416" s="15" t="n">
        <x:f>Assumptions!D10</x:f>
        <x:v>0.5</x:v>
      </x:c>
      <x:c r="V416" s="16" t="n">
        <x:f>IF(ISNUMBER(Q416),Q416*R416*S416*T416*U416,"Missing input")</x:f>
        <x:v>0</x:v>
      </x:c>
      <x:c r="W416" s="2"/>
      <x:c r="X416" s="2"/>
    </x:row>
    <x:row r="417" ht="23" customHeight="1">
      <x:c r="A417" s="2" t="str">
        <x:v>MYS</x:v>
      </x:c>
      <x:c r="B417" s="2" t="str">
        <x:v>Malaysia</x:v>
      </x:c>
      <x:c r="C417" s="2" t="str">
        <x:v>Rest of Asia</x:v>
      </x:c>
      <x:c r="D417" s="2" t="str">
        <x:v>Low</x:v>
      </x:c>
      <x:c r="E417" s="17" t="n">
        <x:f>'Country Inputs'!F210</x:f>
        <x:v>323491</x:v>
      </x:c>
      <x:c r="F417" s="18" t="n">
        <x:f>'Country Inputs'!L210</x:f>
        <x:v>1</x:v>
      </x:c>
      <x:c r="G417" s="18" t="n">
        <x:f>'Country Inputs'!O210</x:f>
        <x:v>0.5</x:v>
      </x:c>
      <x:c r="H417" s="18" t="n">
        <x:f>'Country Inputs'!R210</x:f>
        <x:v>0.08</x:v>
      </x:c>
      <x:c r="I417" s="12" t="n">
        <x:f>IF(COUNT('Country Inputs'!F210,'Country Inputs'!L210,'Country Inputs'!O210,'Country Inputs'!R210)&lt;4,"Missing input",E417*F417*G417*H417)</x:f>
        <x:v>12939.64</x:v>
      </x:c>
      <x:c r="J417" s="12" t="n">
        <x:f>'Country Inputs'!U210</x:f>
        <x:v>85</x:v>
      </x:c>
      <x:c r="K417" s="12" t="n">
        <x:f>IF(ISNUMBER(I417),I417/J417,"Missing input")</x:f>
        <x:v>152.2310588235294</x:v>
      </x:c>
      <x:c r="L417" s="12" t="n">
        <x:f>Assumptions!B9</x:f>
        <x:v>7</x:v>
      </x:c>
      <x:c r="M417" s="12" t="n">
        <x:f>IF(ISNUMBER(K417),K417/L417,"Missing input")</x:f>
        <x:v>21.747294117647055</x:v>
      </x:c>
      <x:c r="N417" s="17" t="n">
        <x:f>Assumptions!B6</x:f>
        <x:v>6000</x:v>
      </x:c>
      <x:c r="O417" s="17" t="n">
        <x:f>Assumptions!B7</x:f>
        <x:v>1200</x:v>
      </x:c>
      <x:c r="P417" s="17" t="n">
        <x:f>Assumptions!B8</x:f>
        <x:v>24</x:v>
      </x:c>
      <x:c r="Q417" s="12" t="n">
        <x:f>IF(COUNT(Assumptions!B6:B8)&lt;3,"Missing price input",IF(ISNUMBER(M417),M417*N417+K417*O417+I417*P417,"Missing input"))</x:f>
        <x:v>623712.3952941175</x:v>
      </x:c>
      <x:c r="R417" s="15" t="n">
        <x:f>0</x:f>
        <x:v>0</x:v>
      </x:c>
      <x:c r="S417" s="15" t="n">
        <x:f>0</x:f>
        <x:v>0</x:v>
      </x:c>
      <x:c r="T417" s="15" t="n">
        <x:f>0</x:f>
        <x:v>0</x:v>
      </x:c>
      <x:c r="U417" s="15" t="n">
        <x:f>Assumptions!B10</x:f>
        <x:v>0.5</x:v>
      </x:c>
      <x:c r="V417" s="16" t="n">
        <x:f>IF(ISNUMBER(Q417),Q417*R417*S417*T417*U417,"Missing input")</x:f>
        <x:v>0</x:v>
      </x:c>
      <x:c r="W417" s="2"/>
      <x:c r="X417" s="2"/>
    </x:row>
    <x:row r="418" ht="23" customHeight="1">
      <x:c r="A418" s="2" t="str">
        <x:v>MYS</x:v>
      </x:c>
      <x:c r="B418" s="2" t="str">
        <x:v>Malaysia</x:v>
      </x:c>
      <x:c r="C418" s="2" t="str">
        <x:v>Rest of Asia</x:v>
      </x:c>
      <x:c r="D418" s="2" t="str">
        <x:v>Base</x:v>
      </x:c>
      <x:c r="E418" s="17" t="n">
        <x:f>'Country Inputs'!F210</x:f>
        <x:v>323491</x:v>
      </x:c>
      <x:c r="F418" s="18" t="n">
        <x:f>'Country Inputs'!M210</x:f>
        <x:v>1</x:v>
      </x:c>
      <x:c r="G418" s="18" t="n">
        <x:f>'Country Inputs'!P210</x:f>
        <x:v>0.7</x:v>
      </x:c>
      <x:c r="H418" s="18" t="n">
        <x:f>'Country Inputs'!S210</x:f>
        <x:v>0.17</x:v>
      </x:c>
      <x:c r="I418" s="12" t="n">
        <x:f>IF(COUNT('Country Inputs'!F210,'Country Inputs'!M210,'Country Inputs'!P210,'Country Inputs'!S210)&lt;4,"Missing input",E418*F418*G418*H418)</x:f>
        <x:v>38495.429</x:v>
      </x:c>
      <x:c r="J418" s="12" t="n">
        <x:f>'Country Inputs'!U210</x:f>
        <x:v>85</x:v>
      </x:c>
      <x:c r="K418" s="12" t="n">
        <x:f>IF(ISNUMBER(I418),I418/J418,"Missing input")</x:f>
        <x:v>452.88739999999996</x:v>
      </x:c>
      <x:c r="L418" s="12" t="n">
        <x:f>Assumptions!C9</x:f>
        <x:v>7</x:v>
      </x:c>
      <x:c r="M418" s="12" t="n">
        <x:f>IF(ISNUMBER(K418),K418/L418,"Missing input")</x:f>
        <x:v>64.6982</x:v>
      </x:c>
      <x:c r="N418" s="17" t="n">
        <x:f>Assumptions!C6</x:f>
        <x:v>12000</x:v>
      </x:c>
      <x:c r="O418" s="17" t="n">
        <x:f>Assumptions!C7</x:f>
        <x:v>2400</x:v>
      </x:c>
      <x:c r="P418" s="17" t="n">
        <x:f>Assumptions!C8</x:f>
        <x:v>48</x:v>
      </x:c>
      <x:c r="Q418" s="12" t="n">
        <x:f>IF(COUNT(Assumptions!C6:C8)&lt;3,"Missing price input",IF(ISNUMBER(M418),M418*N418+K418*O418+I418*P418,"Missing input"))</x:f>
        <x:v>3711088.752</x:v>
      </x:c>
      <x:c r="R418" s="15" t="n">
        <x:f>0</x:f>
        <x:v>0</x:v>
      </x:c>
      <x:c r="S418" s="15" t="n">
        <x:f>0</x:f>
        <x:v>0</x:v>
      </x:c>
      <x:c r="T418" s="15" t="n">
        <x:f>0</x:f>
        <x:v>0</x:v>
      </x:c>
      <x:c r="U418" s="15" t="n">
        <x:f>Assumptions!C10</x:f>
        <x:v>0.5</x:v>
      </x:c>
      <x:c r="V418" s="16" t="n">
        <x:f>IF(ISNUMBER(Q418),Q418*R418*S418*T418*U418,"Missing input")</x:f>
        <x:v>0</x:v>
      </x:c>
      <x:c r="W418" s="2"/>
      <x:c r="X418" s="2"/>
    </x:row>
    <x:row r="419" ht="23" customHeight="1">
      <x:c r="A419" s="2" t="str">
        <x:v>MYS</x:v>
      </x:c>
      <x:c r="B419" s="2" t="str">
        <x:v>Malaysia</x:v>
      </x:c>
      <x:c r="C419" s="2" t="str">
        <x:v>Rest of Asia</x:v>
      </x:c>
      <x:c r="D419" s="2" t="str">
        <x:v>High</x:v>
      </x:c>
      <x:c r="E419" s="17" t="n">
        <x:f>'Country Inputs'!F210</x:f>
        <x:v>323491</x:v>
      </x:c>
      <x:c r="F419" s="18" t="n">
        <x:f>'Country Inputs'!N210</x:f>
        <x:v>1</x:v>
      </x:c>
      <x:c r="G419" s="18" t="n">
        <x:f>'Country Inputs'!Q210</x:f>
        <x:v>0.85</x:v>
      </x:c>
      <x:c r="H419" s="18" t="n">
        <x:f>'Country Inputs'!T210</x:f>
        <x:v>0.3</x:v>
      </x:c>
      <x:c r="I419" s="12" t="n">
        <x:f>IF(COUNT('Country Inputs'!F210,'Country Inputs'!N210,'Country Inputs'!Q210,'Country Inputs'!T210)&lt;4,"Missing input",E419*F419*G419*H419)</x:f>
        <x:v>82490.20499999999</x:v>
      </x:c>
      <x:c r="J419" s="12" t="n">
        <x:f>'Country Inputs'!U210</x:f>
        <x:v>85</x:v>
      </x:c>
      <x:c r="K419" s="12" t="n">
        <x:f>IF(ISNUMBER(I419),I419/J419,"Missing input")</x:f>
        <x:v>970.4729999999998</x:v>
      </x:c>
      <x:c r="L419" s="12" t="n">
        <x:f>Assumptions!D9</x:f>
        <x:v>7</x:v>
      </x:c>
      <x:c r="M419" s="12" t="n">
        <x:f>IF(ISNUMBER(K419),K419/L419,"Missing input")</x:f>
        <x:v>138.63899999999998</x:v>
      </x:c>
      <x:c r="N419" s="17" t="n">
        <x:f>Assumptions!D6</x:f>
        <x:v>18000</x:v>
      </x:c>
      <x:c r="O419" s="17" t="n">
        <x:f>Assumptions!D7</x:f>
        <x:v>3600</x:v>
      </x:c>
      <x:c r="P419" s="17" t="n">
        <x:f>Assumptions!D8</x:f>
        <x:v>72</x:v>
      </x:c>
      <x:c r="Q419" s="12" t="n">
        <x:f>IF(COUNT(Assumptions!D6:D8)&lt;3,"Missing price input",IF(ISNUMBER(M419),M419*N419+K419*O419+I419*P419,"Missing input"))</x:f>
        <x:v>11928499.559999999</x:v>
      </x:c>
      <x:c r="R419" s="15" t="n">
        <x:f>0</x:f>
        <x:v>0</x:v>
      </x:c>
      <x:c r="S419" s="15" t="n">
        <x:f>0</x:f>
        <x:v>0</x:v>
      </x:c>
      <x:c r="T419" s="15" t="n">
        <x:f>0</x:f>
        <x:v>0</x:v>
      </x:c>
      <x:c r="U419" s="15" t="n">
        <x:f>Assumptions!D10</x:f>
        <x:v>0.5</x:v>
      </x:c>
      <x:c r="V419" s="16" t="n">
        <x:f>IF(ISNUMBER(Q419),Q419*R419*S419*T419*U419,"Missing input")</x:f>
        <x:v>0</x:v>
      </x:c>
      <x:c r="W419" s="2"/>
      <x:c r="X419" s="2"/>
    </x:row>
    <x:row r="420" ht="23" customHeight="1">
      <x:c r="A420" s="2" t="str">
        <x:v>MDV</x:v>
      </x:c>
      <x:c r="B420" s="2" t="str">
        <x:v>Maldives</x:v>
      </x:c>
      <x:c r="C420" s="2" t="str">
        <x:v>Rest of Asia</x:v>
      </x:c>
      <x:c r="D420" s="2" t="str">
        <x:v>Low</x:v>
      </x:c>
      <x:c r="E420" s="17" t="n">
        <x:f>'Country Inputs'!F211</x:f>
        <x:v>29567</x:v>
      </x:c>
      <x:c r="F420" s="18" t="n">
        <x:f>'Country Inputs'!L211</x:f>
        <x:v>1</x:v>
      </x:c>
      <x:c r="G420" s="18" t="n">
        <x:f>'Country Inputs'!O211</x:f>
        <x:v>0.5</x:v>
      </x:c>
      <x:c r="H420" s="18" t="n">
        <x:f>'Country Inputs'!R211</x:f>
        <x:v>0.08</x:v>
      </x:c>
      <x:c r="I420" s="12" t="n">
        <x:f>IF(COUNT('Country Inputs'!F211,'Country Inputs'!L211,'Country Inputs'!O211,'Country Inputs'!R211)&lt;4,"Missing input",E420*F420*G420*H420)</x:f>
        <x:v>1182.68</x:v>
      </x:c>
      <x:c r="J420" s="12" t="n">
        <x:f>'Country Inputs'!U211</x:f>
        <x:v>85</x:v>
      </x:c>
      <x:c r="K420" s="12" t="n">
        <x:f>IF(ISNUMBER(I420),I420/J420,"Missing input")</x:f>
        <x:v>13.913882352941178</x:v>
      </x:c>
      <x:c r="L420" s="12" t="n">
        <x:f>Assumptions!B9</x:f>
        <x:v>7</x:v>
      </x:c>
      <x:c r="M420" s="12" t="n">
        <x:f>IF(ISNUMBER(K420),K420/L420,"Missing input")</x:f>
        <x:v>1.9876974789915969</x:v>
      </x:c>
      <x:c r="N420" s="17" t="n">
        <x:f>Assumptions!B6</x:f>
        <x:v>6000</x:v>
      </x:c>
      <x:c r="O420" s="17" t="n">
        <x:f>Assumptions!B7</x:f>
        <x:v>1200</x:v>
      </x:c>
      <x:c r="P420" s="17" t="n">
        <x:f>Assumptions!B8</x:f>
        <x:v>24</x:v>
      </x:c>
      <x:c r="Q420" s="12" t="n">
        <x:f>IF(COUNT(Assumptions!B6:B8)&lt;3,"Missing price input",IF(ISNUMBER(M420),M420*N420+K420*O420+I420*P420,"Missing input"))</x:f>
        <x:v>57007.163697478994</x:v>
      </x:c>
      <x:c r="R420" s="15" t="n">
        <x:f>0</x:f>
        <x:v>0</x:v>
      </x:c>
      <x:c r="S420" s="15" t="n">
        <x:f>0</x:f>
        <x:v>0</x:v>
      </x:c>
      <x:c r="T420" s="15" t="n">
        <x:f>0</x:f>
        <x:v>0</x:v>
      </x:c>
      <x:c r="U420" s="15" t="n">
        <x:f>Assumptions!B10</x:f>
        <x:v>0.5</x:v>
      </x:c>
      <x:c r="V420" s="16" t="n">
        <x:f>IF(ISNUMBER(Q420),Q420*R420*S420*T420*U420,"Missing input")</x:f>
        <x:v>0</x:v>
      </x:c>
      <x:c r="W420" s="2"/>
      <x:c r="X420" s="2"/>
    </x:row>
    <x:row r="421" ht="23" customHeight="1">
      <x:c r="A421" s="2" t="str">
        <x:v>MDV</x:v>
      </x:c>
      <x:c r="B421" s="2" t="str">
        <x:v>Maldives</x:v>
      </x:c>
      <x:c r="C421" s="2" t="str">
        <x:v>Rest of Asia</x:v>
      </x:c>
      <x:c r="D421" s="2" t="str">
        <x:v>Base</x:v>
      </x:c>
      <x:c r="E421" s="17" t="n">
        <x:f>'Country Inputs'!F211</x:f>
        <x:v>29567</x:v>
      </x:c>
      <x:c r="F421" s="18" t="n">
        <x:f>'Country Inputs'!M211</x:f>
        <x:v>1</x:v>
      </x:c>
      <x:c r="G421" s="18" t="n">
        <x:f>'Country Inputs'!P211</x:f>
        <x:v>0.7</x:v>
      </x:c>
      <x:c r="H421" s="18" t="n">
        <x:f>'Country Inputs'!S211</x:f>
        <x:v>0.17</x:v>
      </x:c>
      <x:c r="I421" s="12" t="n">
        <x:f>IF(COUNT('Country Inputs'!F211,'Country Inputs'!M211,'Country Inputs'!P211,'Country Inputs'!S211)&lt;4,"Missing input",E421*F421*G421*H421)</x:f>
        <x:v>3518.473</x:v>
      </x:c>
      <x:c r="J421" s="12" t="n">
        <x:f>'Country Inputs'!U211</x:f>
        <x:v>85</x:v>
      </x:c>
      <x:c r="K421" s="12" t="n">
        <x:f>IF(ISNUMBER(I421),I421/J421,"Missing input")</x:f>
        <x:v>41.3938</x:v>
      </x:c>
      <x:c r="L421" s="12" t="n">
        <x:f>Assumptions!C9</x:f>
        <x:v>7</x:v>
      </x:c>
      <x:c r="M421" s="12" t="n">
        <x:f>IF(ISNUMBER(K421),K421/L421,"Missing input")</x:f>
        <x:v>5.9134</x:v>
      </x:c>
      <x:c r="N421" s="17" t="n">
        <x:f>Assumptions!C6</x:f>
        <x:v>12000</x:v>
      </x:c>
      <x:c r="O421" s="17" t="n">
        <x:f>Assumptions!C7</x:f>
        <x:v>2400</x:v>
      </x:c>
      <x:c r="P421" s="17" t="n">
        <x:f>Assumptions!C8</x:f>
        <x:v>48</x:v>
      </x:c>
      <x:c r="Q421" s="12" t="n">
        <x:f>IF(COUNT(Assumptions!C6:C8)&lt;3,"Missing price input",IF(ISNUMBER(M421),M421*N421+K421*O421+I421*P421,"Missing input"))</x:f>
        <x:v>339192.62399999995</x:v>
      </x:c>
      <x:c r="R421" s="15" t="n">
        <x:f>0</x:f>
        <x:v>0</x:v>
      </x:c>
      <x:c r="S421" s="15" t="n">
        <x:f>0</x:f>
        <x:v>0</x:v>
      </x:c>
      <x:c r="T421" s="15" t="n">
        <x:f>0</x:f>
        <x:v>0</x:v>
      </x:c>
      <x:c r="U421" s="15" t="n">
        <x:f>Assumptions!C10</x:f>
        <x:v>0.5</x:v>
      </x:c>
      <x:c r="V421" s="16" t="n">
        <x:f>IF(ISNUMBER(Q421),Q421*R421*S421*T421*U421,"Missing input")</x:f>
        <x:v>0</x:v>
      </x:c>
      <x:c r="W421" s="2"/>
      <x:c r="X421" s="2"/>
    </x:row>
    <x:row r="422" ht="23" customHeight="1">
      <x:c r="A422" s="2" t="str">
        <x:v>MDV</x:v>
      </x:c>
      <x:c r="B422" s="2" t="str">
        <x:v>Maldives</x:v>
      </x:c>
      <x:c r="C422" s="2" t="str">
        <x:v>Rest of Asia</x:v>
      </x:c>
      <x:c r="D422" s="2" t="str">
        <x:v>High</x:v>
      </x:c>
      <x:c r="E422" s="17" t="n">
        <x:f>'Country Inputs'!F211</x:f>
        <x:v>29567</x:v>
      </x:c>
      <x:c r="F422" s="18" t="n">
        <x:f>'Country Inputs'!N211</x:f>
        <x:v>1</x:v>
      </x:c>
      <x:c r="G422" s="18" t="n">
        <x:f>'Country Inputs'!Q211</x:f>
        <x:v>0.85</x:v>
      </x:c>
      <x:c r="H422" s="18" t="n">
        <x:f>'Country Inputs'!T211</x:f>
        <x:v>0.3</x:v>
      </x:c>
      <x:c r="I422" s="12" t="n">
        <x:f>IF(COUNT('Country Inputs'!F211,'Country Inputs'!N211,'Country Inputs'!Q211,'Country Inputs'!T211)&lt;4,"Missing input",E422*F422*G422*H422)</x:f>
        <x:v>7539.585</x:v>
      </x:c>
      <x:c r="J422" s="12" t="n">
        <x:f>'Country Inputs'!U211</x:f>
        <x:v>85</x:v>
      </x:c>
      <x:c r="K422" s="12" t="n">
        <x:f>IF(ISNUMBER(I422),I422/J422,"Missing input")</x:f>
        <x:v>88.701</x:v>
      </x:c>
      <x:c r="L422" s="12" t="n">
        <x:f>Assumptions!D9</x:f>
        <x:v>7</x:v>
      </x:c>
      <x:c r="M422" s="12" t="n">
        <x:f>IF(ISNUMBER(K422),K422/L422,"Missing input")</x:f>
        <x:v>12.671571428571427</x:v>
      </x:c>
      <x:c r="N422" s="17" t="n">
        <x:f>Assumptions!D6</x:f>
        <x:v>18000</x:v>
      </x:c>
      <x:c r="O422" s="17" t="n">
        <x:f>Assumptions!D7</x:f>
        <x:v>3600</x:v>
      </x:c>
      <x:c r="P422" s="17" t="n">
        <x:f>Assumptions!D8</x:f>
        <x:v>72</x:v>
      </x:c>
      <x:c r="Q422" s="12" t="n">
        <x:f>IF(COUNT(Assumptions!D6:D8)&lt;3,"Missing price input",IF(ISNUMBER(M422),M422*N422+K422*O422+I422*P422,"Missing input"))</x:f>
        <x:v>1090262.0057142857</x:v>
      </x:c>
      <x:c r="R422" s="15" t="n">
        <x:f>0</x:f>
        <x:v>0</x:v>
      </x:c>
      <x:c r="S422" s="15" t="n">
        <x:f>0</x:f>
        <x:v>0</x:v>
      </x:c>
      <x:c r="T422" s="15" t="n">
        <x:f>0</x:f>
        <x:v>0</x:v>
      </x:c>
      <x:c r="U422" s="15" t="n">
        <x:f>Assumptions!D10</x:f>
        <x:v>0.5</x:v>
      </x:c>
      <x:c r="V422" s="16" t="n">
        <x:f>IF(ISNUMBER(Q422),Q422*R422*S422*T422*U422,"Missing input")</x:f>
        <x:v>0</x:v>
      </x:c>
      <x:c r="W422" s="2"/>
      <x:c r="X422" s="2"/>
    </x:row>
    <x:row r="423" ht="23" customHeight="1">
      <x:c r="A423" s="2" t="str">
        <x:v>MNG</x:v>
      </x:c>
      <x:c r="B423" s="2" t="str">
        <x:v>Mongolia</x:v>
      </x:c>
      <x:c r="C423" s="2" t="str">
        <x:v>Rest of Asia</x:v>
      </x:c>
      <x:c r="D423" s="2" t="str">
        <x:v>Low</x:v>
      </x:c>
      <x:c r="E423" s="17" t="n">
        <x:f>'Country Inputs'!F212</x:f>
        <x:v>11172</x:v>
      </x:c>
      <x:c r="F423" s="18" t="n">
        <x:f>'Country Inputs'!L212</x:f>
        <x:v>1</x:v>
      </x:c>
      <x:c r="G423" s="18" t="n">
        <x:f>'Country Inputs'!O212</x:f>
        <x:v>0.5</x:v>
      </x:c>
      <x:c r="H423" s="18" t="n">
        <x:f>'Country Inputs'!R212</x:f>
        <x:v>0.08</x:v>
      </x:c>
      <x:c r="I423" s="12" t="n">
        <x:f>IF(COUNT('Country Inputs'!F212,'Country Inputs'!L212,'Country Inputs'!O212,'Country Inputs'!R212)&lt;4,"Missing input",E423*F423*G423*H423)</x:f>
        <x:v>446.88</x:v>
      </x:c>
      <x:c r="J423" s="12" t="n">
        <x:f>'Country Inputs'!U212</x:f>
        <x:v>85</x:v>
      </x:c>
      <x:c r="K423" s="12" t="n">
        <x:f>IF(ISNUMBER(I423),I423/J423,"Missing input")</x:f>
        <x:v>5.257411764705882</x:v>
      </x:c>
      <x:c r="L423" s="12" t="n">
        <x:f>Assumptions!B9</x:f>
        <x:v>7</x:v>
      </x:c>
      <x:c r="M423" s="12" t="n">
        <x:f>IF(ISNUMBER(K423),K423/L423,"Missing input")</x:f>
        <x:v>0.7510588235294117</x:v>
      </x:c>
      <x:c r="N423" s="17" t="n">
        <x:f>Assumptions!B6</x:f>
        <x:v>6000</x:v>
      </x:c>
      <x:c r="O423" s="17" t="n">
        <x:f>Assumptions!B7</x:f>
        <x:v>1200</x:v>
      </x:c>
      <x:c r="P423" s="17" t="n">
        <x:f>Assumptions!B8</x:f>
        <x:v>24</x:v>
      </x:c>
      <x:c r="Q423" s="12" t="n">
        <x:f>IF(COUNT(Assumptions!B6:B8)&lt;3,"Missing price input",IF(ISNUMBER(M423),M423*N423+K423*O423+I423*P423,"Missing input"))</x:f>
        <x:v>21540.367058823525</x:v>
      </x:c>
      <x:c r="R423" s="15" t="n">
        <x:f>0</x:f>
        <x:v>0</x:v>
      </x:c>
      <x:c r="S423" s="15" t="n">
        <x:f>0</x:f>
        <x:v>0</x:v>
      </x:c>
      <x:c r="T423" s="15" t="n">
        <x:f>0</x:f>
        <x:v>0</x:v>
      </x:c>
      <x:c r="U423" s="15" t="n">
        <x:f>Assumptions!B10</x:f>
        <x:v>0.5</x:v>
      </x:c>
      <x:c r="V423" s="16" t="n">
        <x:f>IF(ISNUMBER(Q423),Q423*R423*S423*T423*U423,"Missing input")</x:f>
        <x:v>0</x:v>
      </x:c>
      <x:c r="W423" s="2"/>
      <x:c r="X423" s="2"/>
    </x:row>
    <x:row r="424" ht="23" customHeight="1">
      <x:c r="A424" s="2" t="str">
        <x:v>MNG</x:v>
      </x:c>
      <x:c r="B424" s="2" t="str">
        <x:v>Mongolia</x:v>
      </x:c>
      <x:c r="C424" s="2" t="str">
        <x:v>Rest of Asia</x:v>
      </x:c>
      <x:c r="D424" s="2" t="str">
        <x:v>Base</x:v>
      </x:c>
      <x:c r="E424" s="17" t="n">
        <x:f>'Country Inputs'!F212</x:f>
        <x:v>11172</x:v>
      </x:c>
      <x:c r="F424" s="18" t="n">
        <x:f>'Country Inputs'!M212</x:f>
        <x:v>1</x:v>
      </x:c>
      <x:c r="G424" s="18" t="n">
        <x:f>'Country Inputs'!P212</x:f>
        <x:v>0.7</x:v>
      </x:c>
      <x:c r="H424" s="18" t="n">
        <x:f>'Country Inputs'!S212</x:f>
        <x:v>0.17</x:v>
      </x:c>
      <x:c r="I424" s="12" t="n">
        <x:f>IF(COUNT('Country Inputs'!F212,'Country Inputs'!M212,'Country Inputs'!P212,'Country Inputs'!S212)&lt;4,"Missing input",E424*F424*G424*H424)</x:f>
        <x:v>1329.468</x:v>
      </x:c>
      <x:c r="J424" s="12" t="n">
        <x:f>'Country Inputs'!U212</x:f>
        <x:v>85</x:v>
      </x:c>
      <x:c r="K424" s="12" t="n">
        <x:f>IF(ISNUMBER(I424),I424/J424,"Missing input")</x:f>
        <x:v>15.6408</x:v>
      </x:c>
      <x:c r="L424" s="12" t="n">
        <x:f>Assumptions!C9</x:f>
        <x:v>7</x:v>
      </x:c>
      <x:c r="M424" s="12" t="n">
        <x:f>IF(ISNUMBER(K424),K424/L424,"Missing input")</x:f>
        <x:v>2.2344</x:v>
      </x:c>
      <x:c r="N424" s="17" t="n">
        <x:f>Assumptions!C6</x:f>
        <x:v>12000</x:v>
      </x:c>
      <x:c r="O424" s="17" t="n">
        <x:f>Assumptions!C7</x:f>
        <x:v>2400</x:v>
      </x:c>
      <x:c r="P424" s="17" t="n">
        <x:f>Assumptions!C8</x:f>
        <x:v>48</x:v>
      </x:c>
      <x:c r="Q424" s="12" t="n">
        <x:f>IF(COUNT(Assumptions!C6:C8)&lt;3,"Missing price input",IF(ISNUMBER(M424),M424*N424+K424*O424+I424*P424,"Missing input"))</x:f>
        <x:v>128165.18400000001</x:v>
      </x:c>
      <x:c r="R424" s="15" t="n">
        <x:f>0</x:f>
        <x:v>0</x:v>
      </x:c>
      <x:c r="S424" s="15" t="n">
        <x:f>0</x:f>
        <x:v>0</x:v>
      </x:c>
      <x:c r="T424" s="15" t="n">
        <x:f>0</x:f>
        <x:v>0</x:v>
      </x:c>
      <x:c r="U424" s="15" t="n">
        <x:f>Assumptions!C10</x:f>
        <x:v>0.5</x:v>
      </x:c>
      <x:c r="V424" s="16" t="n">
        <x:f>IF(ISNUMBER(Q424),Q424*R424*S424*T424*U424,"Missing input")</x:f>
        <x:v>0</x:v>
      </x:c>
      <x:c r="W424" s="2"/>
      <x:c r="X424" s="2"/>
    </x:row>
    <x:row r="425" ht="23" customHeight="1">
      <x:c r="A425" s="2" t="str">
        <x:v>MNG</x:v>
      </x:c>
      <x:c r="B425" s="2" t="str">
        <x:v>Mongolia</x:v>
      </x:c>
      <x:c r="C425" s="2" t="str">
        <x:v>Rest of Asia</x:v>
      </x:c>
      <x:c r="D425" s="2" t="str">
        <x:v>High</x:v>
      </x:c>
      <x:c r="E425" s="17" t="n">
        <x:f>'Country Inputs'!F212</x:f>
        <x:v>11172</x:v>
      </x:c>
      <x:c r="F425" s="18" t="n">
        <x:f>'Country Inputs'!N212</x:f>
        <x:v>1</x:v>
      </x:c>
      <x:c r="G425" s="18" t="n">
        <x:f>'Country Inputs'!Q212</x:f>
        <x:v>0.85</x:v>
      </x:c>
      <x:c r="H425" s="18" t="n">
        <x:f>'Country Inputs'!T212</x:f>
        <x:v>0.3</x:v>
      </x:c>
      <x:c r="I425" s="12" t="n">
        <x:f>IF(COUNT('Country Inputs'!F212,'Country Inputs'!N212,'Country Inputs'!Q212,'Country Inputs'!T212)&lt;4,"Missing input",E425*F425*G425*H425)</x:f>
        <x:v>2848.8599999999997</x:v>
      </x:c>
      <x:c r="J425" s="12" t="n">
        <x:f>'Country Inputs'!U212</x:f>
        <x:v>85</x:v>
      </x:c>
      <x:c r="K425" s="12" t="n">
        <x:f>IF(ISNUMBER(I425),I425/J425,"Missing input")</x:f>
        <x:v>33.516</x:v>
      </x:c>
      <x:c r="L425" s="12" t="n">
        <x:f>Assumptions!D9</x:f>
        <x:v>7</x:v>
      </x:c>
      <x:c r="M425" s="12" t="n">
        <x:f>IF(ISNUMBER(K425),K425/L425,"Missing input")</x:f>
        <x:v>4.787999999999999</x:v>
      </x:c>
      <x:c r="N425" s="17" t="n">
        <x:f>Assumptions!D6</x:f>
        <x:v>18000</x:v>
      </x:c>
      <x:c r="O425" s="17" t="n">
        <x:f>Assumptions!D7</x:f>
        <x:v>3600</x:v>
      </x:c>
      <x:c r="P425" s="17" t="n">
        <x:f>Assumptions!D8</x:f>
        <x:v>72</x:v>
      </x:c>
      <x:c r="Q425" s="12" t="n">
        <x:f>IF(COUNT(Assumptions!D6:D8)&lt;3,"Missing price input",IF(ISNUMBER(M425),M425*N425+K425*O425+I425*P425,"Missing input"))</x:f>
        <x:v>411959.51999999996</x:v>
      </x:c>
      <x:c r="R425" s="15" t="n">
        <x:f>0</x:f>
        <x:v>0</x:v>
      </x:c>
      <x:c r="S425" s="15" t="n">
        <x:f>0</x:f>
        <x:v>0</x:v>
      </x:c>
      <x:c r="T425" s="15" t="n">
        <x:f>0</x:f>
        <x:v>0</x:v>
      </x:c>
      <x:c r="U425" s="15" t="n">
        <x:f>Assumptions!D10</x:f>
        <x:v>0.5</x:v>
      </x:c>
      <x:c r="V425" s="16" t="n">
        <x:f>IF(ISNUMBER(Q425),Q425*R425*S425*T425*U425,"Missing input")</x:f>
        <x:v>0</x:v>
      </x:c>
      <x:c r="W425" s="2"/>
      <x:c r="X425" s="2"/>
    </x:row>
    <x:row r="426" ht="23" customHeight="1">
      <x:c r="A426" s="2" t="str">
        <x:v>MMR</x:v>
      </x:c>
      <x:c r="B426" s="2" t="str">
        <x:v>Myanmar</x:v>
      </x:c>
      <x:c r="C426" s="2" t="str">
        <x:v>Rest of Asia</x:v>
      </x:c>
      <x:c r="D426" s="2" t="str">
        <x:v>Low</x:v>
      </x:c>
      <x:c r="E426" s="17" t="n">
        <x:f>'Country Inputs'!F213</x:f>
        <x:v>101879</x:v>
      </x:c>
      <x:c r="F426" s="18" t="n">
        <x:f>'Country Inputs'!L213</x:f>
        <x:v>1</x:v>
      </x:c>
      <x:c r="G426" s="18" t="n">
        <x:f>'Country Inputs'!O213</x:f>
        <x:v>0.5</x:v>
      </x:c>
      <x:c r="H426" s="18" t="n">
        <x:f>'Country Inputs'!R213</x:f>
        <x:v>0.08</x:v>
      </x:c>
      <x:c r="I426" s="12" t="n">
        <x:f>IF(COUNT('Country Inputs'!F213,'Country Inputs'!L213,'Country Inputs'!O213,'Country Inputs'!R213)&lt;4,"Missing input",E426*F426*G426*H426)</x:f>
        <x:v>4075.1600000000003</x:v>
      </x:c>
      <x:c r="J426" s="12" t="n">
        <x:f>'Country Inputs'!U213</x:f>
        <x:v>85</x:v>
      </x:c>
      <x:c r="K426" s="12" t="n">
        <x:f>IF(ISNUMBER(I426),I426/J426,"Missing input")</x:f>
        <x:v>47.94305882352941</x:v>
      </x:c>
      <x:c r="L426" s="12" t="n">
        <x:f>Assumptions!B9</x:f>
        <x:v>7</x:v>
      </x:c>
      <x:c r="M426" s="12" t="n">
        <x:f>IF(ISNUMBER(K426),K426/L426,"Missing input")</x:f>
        <x:v>6.849008403361345</x:v>
      </x:c>
      <x:c r="N426" s="17" t="n">
        <x:f>Assumptions!B6</x:f>
        <x:v>6000</x:v>
      </x:c>
      <x:c r="O426" s="17" t="n">
        <x:f>Assumptions!B7</x:f>
        <x:v>1200</x:v>
      </x:c>
      <x:c r="P426" s="17" t="n">
        <x:f>Assumptions!B8</x:f>
        <x:v>24</x:v>
      </x:c>
      <x:c r="Q426" s="12" t="n">
        <x:f>IF(COUNT(Assumptions!B6:B8)&lt;3,"Missing price input",IF(ISNUMBER(M426),M426*N426+K426*O426+I426*P426,"Missing input"))</x:f>
        <x:v>196429.56100840337</x:v>
      </x:c>
      <x:c r="R426" s="15" t="n">
        <x:f>0</x:f>
        <x:v>0</x:v>
      </x:c>
      <x:c r="S426" s="15" t="n">
        <x:f>0</x:f>
        <x:v>0</x:v>
      </x:c>
      <x:c r="T426" s="15" t="n">
        <x:f>0</x:f>
        <x:v>0</x:v>
      </x:c>
      <x:c r="U426" s="15" t="n">
        <x:f>Assumptions!B10</x:f>
        <x:v>0.5</x:v>
      </x:c>
      <x:c r="V426" s="16" t="n">
        <x:f>IF(ISNUMBER(Q426),Q426*R426*S426*T426*U426,"Missing input")</x:f>
        <x:v>0</x:v>
      </x:c>
      <x:c r="W426" s="2"/>
      <x:c r="X426" s="2"/>
    </x:row>
    <x:row r="427" ht="23" customHeight="1">
      <x:c r="A427" s="2" t="str">
        <x:v>MMR</x:v>
      </x:c>
      <x:c r="B427" s="2" t="str">
        <x:v>Myanmar</x:v>
      </x:c>
      <x:c r="C427" s="2" t="str">
        <x:v>Rest of Asia</x:v>
      </x:c>
      <x:c r="D427" s="2" t="str">
        <x:v>Base</x:v>
      </x:c>
      <x:c r="E427" s="17" t="n">
        <x:f>'Country Inputs'!F213</x:f>
        <x:v>101879</x:v>
      </x:c>
      <x:c r="F427" s="18" t="n">
        <x:f>'Country Inputs'!M213</x:f>
        <x:v>1</x:v>
      </x:c>
      <x:c r="G427" s="18" t="n">
        <x:f>'Country Inputs'!P213</x:f>
        <x:v>0.7</x:v>
      </x:c>
      <x:c r="H427" s="18" t="n">
        <x:f>'Country Inputs'!S213</x:f>
        <x:v>0.17</x:v>
      </x:c>
      <x:c r="I427" s="12" t="n">
        <x:f>IF(COUNT('Country Inputs'!F213,'Country Inputs'!M213,'Country Inputs'!P213,'Country Inputs'!S213)&lt;4,"Missing input",E427*F427*G427*H427)</x:f>
        <x:v>12123.600999999999</x:v>
      </x:c>
      <x:c r="J427" s="12" t="n">
        <x:f>'Country Inputs'!U213</x:f>
        <x:v>85</x:v>
      </x:c>
      <x:c r="K427" s="12" t="n">
        <x:f>IF(ISNUMBER(I427),I427/J427,"Missing input")</x:f>
        <x:v>142.6306</x:v>
      </x:c>
      <x:c r="L427" s="12" t="n">
        <x:f>Assumptions!C9</x:f>
        <x:v>7</x:v>
      </x:c>
      <x:c r="M427" s="12" t="n">
        <x:f>IF(ISNUMBER(K427),K427/L427,"Missing input")</x:f>
        <x:v>20.375799999999998</x:v>
      </x:c>
      <x:c r="N427" s="17" t="n">
        <x:f>Assumptions!C6</x:f>
        <x:v>12000</x:v>
      </x:c>
      <x:c r="O427" s="17" t="n">
        <x:f>Assumptions!C7</x:f>
        <x:v>2400</x:v>
      </x:c>
      <x:c r="P427" s="17" t="n">
        <x:f>Assumptions!C8</x:f>
        <x:v>48</x:v>
      </x:c>
      <x:c r="Q427" s="12" t="n">
        <x:f>IF(COUNT(Assumptions!C6:C8)&lt;3,"Missing price input",IF(ISNUMBER(M427),M427*N427+K427*O427+I427*P427,"Missing input"))</x:f>
        <x:v>1168755.8879999998</x:v>
      </x:c>
      <x:c r="R427" s="15" t="n">
        <x:f>0</x:f>
        <x:v>0</x:v>
      </x:c>
      <x:c r="S427" s="15" t="n">
        <x:f>0</x:f>
        <x:v>0</x:v>
      </x:c>
      <x:c r="T427" s="15" t="n">
        <x:f>0</x:f>
        <x:v>0</x:v>
      </x:c>
      <x:c r="U427" s="15" t="n">
        <x:f>Assumptions!C10</x:f>
        <x:v>0.5</x:v>
      </x:c>
      <x:c r="V427" s="16" t="n">
        <x:f>IF(ISNUMBER(Q427),Q427*R427*S427*T427*U427,"Missing input")</x:f>
        <x:v>0</x:v>
      </x:c>
      <x:c r="W427" s="2"/>
      <x:c r="X427" s="2"/>
    </x:row>
    <x:row r="428" ht="23" customHeight="1">
      <x:c r="A428" s="2" t="str">
        <x:v>MMR</x:v>
      </x:c>
      <x:c r="B428" s="2" t="str">
        <x:v>Myanmar</x:v>
      </x:c>
      <x:c r="C428" s="2" t="str">
        <x:v>Rest of Asia</x:v>
      </x:c>
      <x:c r="D428" s="2" t="str">
        <x:v>High</x:v>
      </x:c>
      <x:c r="E428" s="17" t="n">
        <x:f>'Country Inputs'!F213</x:f>
        <x:v>101879</x:v>
      </x:c>
      <x:c r="F428" s="18" t="n">
        <x:f>'Country Inputs'!N213</x:f>
        <x:v>1</x:v>
      </x:c>
      <x:c r="G428" s="18" t="n">
        <x:f>'Country Inputs'!Q213</x:f>
        <x:v>0.85</x:v>
      </x:c>
      <x:c r="H428" s="18" t="n">
        <x:f>'Country Inputs'!T213</x:f>
        <x:v>0.3</x:v>
      </x:c>
      <x:c r="I428" s="12" t="n">
        <x:f>IF(COUNT('Country Inputs'!F213,'Country Inputs'!N213,'Country Inputs'!Q213,'Country Inputs'!T213)&lt;4,"Missing input",E428*F428*G428*H428)</x:f>
        <x:v>25979.144999999997</x:v>
      </x:c>
      <x:c r="J428" s="12" t="n">
        <x:f>'Country Inputs'!U213</x:f>
        <x:v>85</x:v>
      </x:c>
      <x:c r="K428" s="12" t="n">
        <x:f>IF(ISNUMBER(I428),I428/J428,"Missing input")</x:f>
        <x:v>305.63699999999994</x:v>
      </x:c>
      <x:c r="L428" s="12" t="n">
        <x:f>Assumptions!D9</x:f>
        <x:v>7</x:v>
      </x:c>
      <x:c r="M428" s="12" t="n">
        <x:f>IF(ISNUMBER(K428),K428/L428,"Missing input")</x:f>
        <x:v>43.66242857142856</x:v>
      </x:c>
      <x:c r="N428" s="17" t="n">
        <x:f>Assumptions!D6</x:f>
        <x:v>18000</x:v>
      </x:c>
      <x:c r="O428" s="17" t="n">
        <x:f>Assumptions!D7</x:f>
        <x:v>3600</x:v>
      </x:c>
      <x:c r="P428" s="17" t="n">
        <x:f>Assumptions!D8</x:f>
        <x:v>72</x:v>
      </x:c>
      <x:c r="Q428" s="12" t="n">
        <x:f>IF(COUNT(Assumptions!D6:D8)&lt;3,"Missing price input",IF(ISNUMBER(M428),M428*N428+K428*O428+I428*P428,"Missing input"))</x:f>
        <x:v>3756715.3542857133</x:v>
      </x:c>
      <x:c r="R428" s="15" t="n">
        <x:f>0</x:f>
        <x:v>0</x:v>
      </x:c>
      <x:c r="S428" s="15" t="n">
        <x:f>0</x:f>
        <x:v>0</x:v>
      </x:c>
      <x:c r="T428" s="15" t="n">
        <x:f>0</x:f>
        <x:v>0</x:v>
      </x:c>
      <x:c r="U428" s="15" t="n">
        <x:f>Assumptions!D10</x:f>
        <x:v>0.5</x:v>
      </x:c>
      <x:c r="V428" s="16" t="n">
        <x:f>IF(ISNUMBER(Q428),Q428*R428*S428*T428*U428,"Missing input")</x:f>
        <x:v>0</x:v>
      </x:c>
      <x:c r="W428" s="2"/>
      <x:c r="X428" s="2"/>
    </x:row>
    <x:row r="429" ht="23" customHeight="1">
      <x:c r="A429" s="2" t="str">
        <x:v>PHL</x:v>
      </x:c>
      <x:c r="B429" s="2" t="str">
        <x:v>Philippines</x:v>
      </x:c>
      <x:c r="C429" s="2" t="str">
        <x:v>Rest of Asia</x:v>
      </x:c>
      <x:c r="D429" s="2" t="str">
        <x:v>Low</x:v>
      </x:c>
      <x:c r="E429" s="17" t="n">
        <x:f>'Country Inputs'!F216</x:f>
        <x:v>212373</x:v>
      </x:c>
      <x:c r="F429" s="18" t="n">
        <x:f>'Country Inputs'!L216</x:f>
        <x:v>1</x:v>
      </x:c>
      <x:c r="G429" s="18" t="n">
        <x:f>'Country Inputs'!O216</x:f>
        <x:v>0.5</x:v>
      </x:c>
      <x:c r="H429" s="18" t="n">
        <x:f>'Country Inputs'!R216</x:f>
        <x:v>0.08</x:v>
      </x:c>
      <x:c r="I429" s="12" t="n">
        <x:f>IF(COUNT('Country Inputs'!F216,'Country Inputs'!L216,'Country Inputs'!O216,'Country Inputs'!R216)&lt;4,"Missing input",E429*F429*G429*H429)</x:f>
        <x:v>8494.92</x:v>
      </x:c>
      <x:c r="J429" s="12" t="n">
        <x:f>'Country Inputs'!U216</x:f>
        <x:v>85</x:v>
      </x:c>
      <x:c r="K429" s="12" t="n">
        <x:f>IF(ISNUMBER(I429),I429/J429,"Missing input")</x:f>
        <x:v>99.94023529411764</x:v>
      </x:c>
      <x:c r="L429" s="12" t="n">
        <x:f>Assumptions!B9</x:f>
        <x:v>7</x:v>
      </x:c>
      <x:c r="M429" s="12" t="n">
        <x:f>IF(ISNUMBER(K429),K429/L429,"Missing input")</x:f>
        <x:v>14.277176470588234</x:v>
      </x:c>
      <x:c r="N429" s="17" t="n">
        <x:f>Assumptions!B6</x:f>
        <x:v>6000</x:v>
      </x:c>
      <x:c r="O429" s="17" t="n">
        <x:f>Assumptions!B7</x:f>
        <x:v>1200</x:v>
      </x:c>
      <x:c r="P429" s="17" t="n">
        <x:f>Assumptions!B8</x:f>
        <x:v>24</x:v>
      </x:c>
      <x:c r="Q429" s="12" t="n">
        <x:f>IF(COUNT(Assumptions!B6:B8)&lt;3,"Missing price input",IF(ISNUMBER(M429),M429*N429+K429*O429+I429*P429,"Missing input"))</x:f>
        <x:v>409469.4211764706</x:v>
      </x:c>
      <x:c r="R429" s="15" t="n">
        <x:f>0</x:f>
        <x:v>0</x:v>
      </x:c>
      <x:c r="S429" s="15" t="n">
        <x:f>0</x:f>
        <x:v>0</x:v>
      </x:c>
      <x:c r="T429" s="15" t="n">
        <x:f>0</x:f>
        <x:v>0</x:v>
      </x:c>
      <x:c r="U429" s="15" t="n">
        <x:f>Assumptions!B10</x:f>
        <x:v>0.5</x:v>
      </x:c>
      <x:c r="V429" s="16" t="n">
        <x:f>IF(ISNUMBER(Q429),Q429*R429*S429*T429*U429,"Missing input")</x:f>
        <x:v>0</x:v>
      </x:c>
      <x:c r="W429" s="2"/>
      <x:c r="X429" s="2"/>
    </x:row>
    <x:row r="430" ht="23" customHeight="1">
      <x:c r="A430" s="2" t="str">
        <x:v>PHL</x:v>
      </x:c>
      <x:c r="B430" s="2" t="str">
        <x:v>Philippines</x:v>
      </x:c>
      <x:c r="C430" s="2" t="str">
        <x:v>Rest of Asia</x:v>
      </x:c>
      <x:c r="D430" s="2" t="str">
        <x:v>Base</x:v>
      </x:c>
      <x:c r="E430" s="17" t="n">
        <x:f>'Country Inputs'!F216</x:f>
        <x:v>212373</x:v>
      </x:c>
      <x:c r="F430" s="18" t="n">
        <x:f>'Country Inputs'!M216</x:f>
        <x:v>1</x:v>
      </x:c>
      <x:c r="G430" s="18" t="n">
        <x:f>'Country Inputs'!P216</x:f>
        <x:v>0.7</x:v>
      </x:c>
      <x:c r="H430" s="18" t="n">
        <x:f>'Country Inputs'!S216</x:f>
        <x:v>0.17</x:v>
      </x:c>
      <x:c r="I430" s="12" t="n">
        <x:f>IF(COUNT('Country Inputs'!F216,'Country Inputs'!M216,'Country Inputs'!P216,'Country Inputs'!S216)&lt;4,"Missing input",E430*F430*G430*H430)</x:f>
        <x:v>25272.387</x:v>
      </x:c>
      <x:c r="J430" s="12" t="n">
        <x:f>'Country Inputs'!U216</x:f>
        <x:v>85</x:v>
      </x:c>
      <x:c r="K430" s="12" t="n">
        <x:f>IF(ISNUMBER(I430),I430/J430,"Missing input")</x:f>
        <x:v>297.3222</x:v>
      </x:c>
      <x:c r="L430" s="12" t="n">
        <x:f>Assumptions!C9</x:f>
        <x:v>7</x:v>
      </x:c>
      <x:c r="M430" s="12" t="n">
        <x:f>IF(ISNUMBER(K430),K430/L430,"Missing input")</x:f>
        <x:v>42.4746</x:v>
      </x:c>
      <x:c r="N430" s="17" t="n">
        <x:f>Assumptions!C6</x:f>
        <x:v>12000</x:v>
      </x:c>
      <x:c r="O430" s="17" t="n">
        <x:f>Assumptions!C7</x:f>
        <x:v>2400</x:v>
      </x:c>
      <x:c r="P430" s="17" t="n">
        <x:f>Assumptions!C8</x:f>
        <x:v>48</x:v>
      </x:c>
      <x:c r="Q430" s="12" t="n">
        <x:f>IF(COUNT(Assumptions!C6:C8)&lt;3,"Missing price input",IF(ISNUMBER(M430),M430*N430+K430*O430+I430*P430,"Missing input"))</x:f>
        <x:v>2436343.056</x:v>
      </x:c>
      <x:c r="R430" s="15" t="n">
        <x:f>0</x:f>
        <x:v>0</x:v>
      </x:c>
      <x:c r="S430" s="15" t="n">
        <x:f>0</x:f>
        <x:v>0</x:v>
      </x:c>
      <x:c r="T430" s="15" t="n">
        <x:f>0</x:f>
        <x:v>0</x:v>
      </x:c>
      <x:c r="U430" s="15" t="n">
        <x:f>Assumptions!C10</x:f>
        <x:v>0.5</x:v>
      </x:c>
      <x:c r="V430" s="16" t="n">
        <x:f>IF(ISNUMBER(Q430),Q430*R430*S430*T430*U430,"Missing input")</x:f>
        <x:v>0</x:v>
      </x:c>
      <x:c r="W430" s="2"/>
      <x:c r="X430" s="2"/>
    </x:row>
    <x:row r="431" ht="23" customHeight="1">
      <x:c r="A431" s="2" t="str">
        <x:v>PHL</x:v>
      </x:c>
      <x:c r="B431" s="2" t="str">
        <x:v>Philippines</x:v>
      </x:c>
      <x:c r="C431" s="2" t="str">
        <x:v>Rest of Asia</x:v>
      </x:c>
      <x:c r="D431" s="2" t="str">
        <x:v>High</x:v>
      </x:c>
      <x:c r="E431" s="17" t="n">
        <x:f>'Country Inputs'!F216</x:f>
        <x:v>212373</x:v>
      </x:c>
      <x:c r="F431" s="18" t="n">
        <x:f>'Country Inputs'!N216</x:f>
        <x:v>1</x:v>
      </x:c>
      <x:c r="G431" s="18" t="n">
        <x:f>'Country Inputs'!Q216</x:f>
        <x:v>0.85</x:v>
      </x:c>
      <x:c r="H431" s="18" t="n">
        <x:f>'Country Inputs'!T216</x:f>
        <x:v>0.3</x:v>
      </x:c>
      <x:c r="I431" s="12" t="n">
        <x:f>IF(COUNT('Country Inputs'!F216,'Country Inputs'!N216,'Country Inputs'!Q216,'Country Inputs'!T216)&lt;4,"Missing input",E431*F431*G431*H431)</x:f>
        <x:v>54155.115</x:v>
      </x:c>
      <x:c r="J431" s="12" t="n">
        <x:f>'Country Inputs'!U216</x:f>
        <x:v>85</x:v>
      </x:c>
      <x:c r="K431" s="12" t="n">
        <x:f>IF(ISNUMBER(I431),I431/J431,"Missing input")</x:f>
        <x:v>637.119</x:v>
      </x:c>
      <x:c r="L431" s="12" t="n">
        <x:f>Assumptions!D9</x:f>
        <x:v>7</x:v>
      </x:c>
      <x:c r="M431" s="12" t="n">
        <x:f>IF(ISNUMBER(K431),K431/L431,"Missing input")</x:f>
        <x:v>91.01700000000001</x:v>
      </x:c>
      <x:c r="N431" s="17" t="n">
        <x:f>Assumptions!D6</x:f>
        <x:v>18000</x:v>
      </x:c>
      <x:c r="O431" s="17" t="n">
        <x:f>Assumptions!D7</x:f>
        <x:v>3600</x:v>
      </x:c>
      <x:c r="P431" s="17" t="n">
        <x:f>Assumptions!D8</x:f>
        <x:v>72</x:v>
      </x:c>
      <x:c r="Q431" s="12" t="n">
        <x:f>IF(COUNT(Assumptions!D6:D8)&lt;3,"Missing price input",IF(ISNUMBER(M431),M431*N431+K431*O431+I431*P431,"Missing input"))</x:f>
        <x:v>7831102.68</x:v>
      </x:c>
      <x:c r="R431" s="15" t="n">
        <x:f>0</x:f>
        <x:v>0</x:v>
      </x:c>
      <x:c r="S431" s="15" t="n">
        <x:f>0</x:f>
        <x:v>0</x:v>
      </x:c>
      <x:c r="T431" s="15" t="n">
        <x:f>0</x:f>
        <x:v>0</x:v>
      </x:c>
      <x:c r="U431" s="15" t="n">
        <x:f>Assumptions!D10</x:f>
        <x:v>0.5</x:v>
      </x:c>
      <x:c r="V431" s="16" t="n">
        <x:f>IF(ISNUMBER(Q431),Q431*R431*S431*T431*U431,"Missing input")</x:f>
        <x:v>0</x:v>
      </x:c>
      <x:c r="W431" s="2"/>
      <x:c r="X431" s="2"/>
    </x:row>
    <x:row r="432" ht="23" customHeight="1">
      <x:c r="A432" s="2" t="str">
        <x:v>KOR</x:v>
      </x:c>
      <x:c r="B432" s="2" t="str">
        <x:v>Republic of Korea</x:v>
      </x:c>
      <x:c r="C432" s="2" t="str">
        <x:v>Rest of Asia</x:v>
      </x:c>
      <x:c r="D432" s="2" t="str">
        <x:v>Low</x:v>
      </x:c>
      <x:c r="E432" s="17" t="n">
        <x:f>'Country Inputs'!F217</x:f>
        <x:v>217974</x:v>
      </x:c>
      <x:c r="F432" s="18" t="n">
        <x:f>'Country Inputs'!L217</x:f>
        <x:v>1</x:v>
      </x:c>
      <x:c r="G432" s="18" t="n">
        <x:f>'Country Inputs'!O217</x:f>
        <x:v>0.5</x:v>
      </x:c>
      <x:c r="H432" s="18" t="n">
        <x:f>'Country Inputs'!R217</x:f>
        <x:v>0.08</x:v>
      </x:c>
      <x:c r="I432" s="12" t="n">
        <x:f>IF(COUNT('Country Inputs'!F217,'Country Inputs'!L217,'Country Inputs'!O217,'Country Inputs'!R217)&lt;4,"Missing input",E432*F432*G432*H432)</x:f>
        <x:v>8718.960000000001</x:v>
      </x:c>
      <x:c r="J432" s="12" t="n">
        <x:f>'Country Inputs'!U217</x:f>
        <x:v>85</x:v>
      </x:c>
      <x:c r="K432" s="12" t="n">
        <x:f>IF(ISNUMBER(I432),I432/J432,"Missing input")</x:f>
        <x:v>102.57600000000001</x:v>
      </x:c>
      <x:c r="L432" s="12" t="n">
        <x:f>Assumptions!B9</x:f>
        <x:v>7</x:v>
      </x:c>
      <x:c r="M432" s="12" t="n">
        <x:f>IF(ISNUMBER(K432),K432/L432,"Missing input")</x:f>
        <x:v>14.653714285714287</x:v>
      </x:c>
      <x:c r="N432" s="17" t="n">
        <x:f>Assumptions!B6</x:f>
        <x:v>6000</x:v>
      </x:c>
      <x:c r="O432" s="17" t="n">
        <x:f>Assumptions!B7</x:f>
        <x:v>1200</x:v>
      </x:c>
      <x:c r="P432" s="17" t="n">
        <x:f>Assumptions!B8</x:f>
        <x:v>24</x:v>
      </x:c>
      <x:c r="Q432" s="12" t="n">
        <x:f>IF(COUNT(Assumptions!B6:B8)&lt;3,"Missing price input",IF(ISNUMBER(M432),M432*N432+K432*O432+I432*P432,"Missing input"))</x:f>
        <x:v>420268.5257142858</x:v>
      </x:c>
      <x:c r="R432" s="15" t="n">
        <x:f>0</x:f>
        <x:v>0</x:v>
      </x:c>
      <x:c r="S432" s="15" t="n">
        <x:f>0</x:f>
        <x:v>0</x:v>
      </x:c>
      <x:c r="T432" s="15" t="n">
        <x:f>0</x:f>
        <x:v>0</x:v>
      </x:c>
      <x:c r="U432" s="15" t="n">
        <x:f>Assumptions!B10</x:f>
        <x:v>0.5</x:v>
      </x:c>
      <x:c r="V432" s="16" t="n">
        <x:f>IF(ISNUMBER(Q432),Q432*R432*S432*T432*U432,"Missing input")</x:f>
        <x:v>0</x:v>
      </x:c>
      <x:c r="W432" s="2"/>
      <x:c r="X432" s="2"/>
    </x:row>
    <x:row r="433" ht="23" customHeight="1">
      <x:c r="A433" s="2" t="str">
        <x:v>KOR</x:v>
      </x:c>
      <x:c r="B433" s="2" t="str">
        <x:v>Republic of Korea</x:v>
      </x:c>
      <x:c r="C433" s="2" t="str">
        <x:v>Rest of Asia</x:v>
      </x:c>
      <x:c r="D433" s="2" t="str">
        <x:v>Base</x:v>
      </x:c>
      <x:c r="E433" s="17" t="n">
        <x:f>'Country Inputs'!F217</x:f>
        <x:v>217974</x:v>
      </x:c>
      <x:c r="F433" s="18" t="n">
        <x:f>'Country Inputs'!M217</x:f>
        <x:v>1</x:v>
      </x:c>
      <x:c r="G433" s="18" t="n">
        <x:f>'Country Inputs'!P217</x:f>
        <x:v>0.7</x:v>
      </x:c>
      <x:c r="H433" s="18" t="n">
        <x:f>'Country Inputs'!S217</x:f>
        <x:v>0.17</x:v>
      </x:c>
      <x:c r="I433" s="12" t="n">
        <x:f>IF(COUNT('Country Inputs'!F217,'Country Inputs'!M217,'Country Inputs'!P217,'Country Inputs'!S217)&lt;4,"Missing input",E433*F433*G433*H433)</x:f>
        <x:v>25938.906</x:v>
      </x:c>
      <x:c r="J433" s="12" t="n">
        <x:f>'Country Inputs'!U217</x:f>
        <x:v>85</x:v>
      </x:c>
      <x:c r="K433" s="12" t="n">
        <x:f>IF(ISNUMBER(I433),I433/J433,"Missing input")</x:f>
        <x:v>305.1636</x:v>
      </x:c>
      <x:c r="L433" s="12" t="n">
        <x:f>Assumptions!C9</x:f>
        <x:v>7</x:v>
      </x:c>
      <x:c r="M433" s="12" t="n">
        <x:f>IF(ISNUMBER(K433),K433/L433,"Missing input")</x:f>
        <x:v>43.5948</x:v>
      </x:c>
      <x:c r="N433" s="17" t="n">
        <x:f>Assumptions!C6</x:f>
        <x:v>12000</x:v>
      </x:c>
      <x:c r="O433" s="17" t="n">
        <x:f>Assumptions!C7</x:f>
        <x:v>2400</x:v>
      </x:c>
      <x:c r="P433" s="17" t="n">
        <x:f>Assumptions!C8</x:f>
        <x:v>48</x:v>
      </x:c>
      <x:c r="Q433" s="12" t="n">
        <x:f>IF(COUNT(Assumptions!C6:C8)&lt;3,"Missing price input",IF(ISNUMBER(M433),M433*N433+K433*O433+I433*P433,"Missing input"))</x:f>
        <x:v>2500597.7279999997</x:v>
      </x:c>
      <x:c r="R433" s="15" t="n">
        <x:f>0</x:f>
        <x:v>0</x:v>
      </x:c>
      <x:c r="S433" s="15" t="n">
        <x:f>0</x:f>
        <x:v>0</x:v>
      </x:c>
      <x:c r="T433" s="15" t="n">
        <x:f>0</x:f>
        <x:v>0</x:v>
      </x:c>
      <x:c r="U433" s="15" t="n">
        <x:f>Assumptions!C10</x:f>
        <x:v>0.5</x:v>
      </x:c>
      <x:c r="V433" s="16" t="n">
        <x:f>IF(ISNUMBER(Q433),Q433*R433*S433*T433*U433,"Missing input")</x:f>
        <x:v>0</x:v>
      </x:c>
      <x:c r="W433" s="2"/>
      <x:c r="X433" s="2"/>
    </x:row>
    <x:row r="434" ht="23" customHeight="1">
      <x:c r="A434" s="2" t="str">
        <x:v>KOR</x:v>
      </x:c>
      <x:c r="B434" s="2" t="str">
        <x:v>Republic of Korea</x:v>
      </x:c>
      <x:c r="C434" s="2" t="str">
        <x:v>Rest of Asia</x:v>
      </x:c>
      <x:c r="D434" s="2" t="str">
        <x:v>High</x:v>
      </x:c>
      <x:c r="E434" s="17" t="n">
        <x:f>'Country Inputs'!F217</x:f>
        <x:v>217974</x:v>
      </x:c>
      <x:c r="F434" s="18" t="n">
        <x:f>'Country Inputs'!N217</x:f>
        <x:v>1</x:v>
      </x:c>
      <x:c r="G434" s="18" t="n">
        <x:f>'Country Inputs'!Q217</x:f>
        <x:v>0.85</x:v>
      </x:c>
      <x:c r="H434" s="18" t="n">
        <x:f>'Country Inputs'!T217</x:f>
        <x:v>0.3</x:v>
      </x:c>
      <x:c r="I434" s="12" t="n">
        <x:f>IF(COUNT('Country Inputs'!F217,'Country Inputs'!N217,'Country Inputs'!Q217,'Country Inputs'!T217)&lt;4,"Missing input",E434*F434*G434*H434)</x:f>
        <x:v>55583.369999999995</x:v>
      </x:c>
      <x:c r="J434" s="12" t="n">
        <x:f>'Country Inputs'!U217</x:f>
        <x:v>85</x:v>
      </x:c>
      <x:c r="K434" s="12" t="n">
        <x:f>IF(ISNUMBER(I434),I434/J434,"Missing input")</x:f>
        <x:v>653.9219999999999</x:v>
      </x:c>
      <x:c r="L434" s="12" t="n">
        <x:f>Assumptions!D9</x:f>
        <x:v>7</x:v>
      </x:c>
      <x:c r="M434" s="12" t="n">
        <x:f>IF(ISNUMBER(K434),K434/L434,"Missing input")</x:f>
        <x:v>93.41742857142856</x:v>
      </x:c>
      <x:c r="N434" s="17" t="n">
        <x:f>Assumptions!D6</x:f>
        <x:v>18000</x:v>
      </x:c>
      <x:c r="O434" s="17" t="n">
        <x:f>Assumptions!D7</x:f>
        <x:v>3600</x:v>
      </x:c>
      <x:c r="P434" s="17" t="n">
        <x:f>Assumptions!D8</x:f>
        <x:v>72</x:v>
      </x:c>
      <x:c r="Q434" s="12" t="n">
        <x:f>IF(COUNT(Assumptions!D6:D8)&lt;3,"Missing price input",IF(ISNUMBER(M434),M434*N434+K434*O434+I434*P434,"Missing input"))</x:f>
        <x:v>8037635.5542857135</x:v>
      </x:c>
      <x:c r="R434" s="15" t="n">
        <x:f>0</x:f>
        <x:v>0</x:v>
      </x:c>
      <x:c r="S434" s="15" t="n">
        <x:f>0</x:f>
        <x:v>0</x:v>
      </x:c>
      <x:c r="T434" s="15" t="n">
        <x:f>0</x:f>
        <x:v>0</x:v>
      </x:c>
      <x:c r="U434" s="15" t="n">
        <x:f>Assumptions!D10</x:f>
        <x:v>0.5</x:v>
      </x:c>
      <x:c r="V434" s="16" t="n">
        <x:f>IF(ISNUMBER(Q434),Q434*R434*S434*T434*U434,"Missing input")</x:f>
        <x:v>0</x:v>
      </x:c>
      <x:c r="W434" s="2"/>
      <x:c r="X434" s="2"/>
    </x:row>
    <x:row r="435" ht="23" customHeight="1">
      <x:c r="A435" s="2" t="str">
        <x:v>SGP</x:v>
      </x:c>
      <x:c r="B435" s="2" t="str">
        <x:v>Singapore</x:v>
      </x:c>
      <x:c r="C435" s="2" t="str">
        <x:v>Rest of Asia</x:v>
      </x:c>
      <x:c r="D435" s="2" t="str">
        <x:v>Low</x:v>
      </x:c>
      <x:c r="E435" s="17" t="n">
        <x:f>'Country Inputs'!F218</x:f>
        <x:v>73493</x:v>
      </x:c>
      <x:c r="F435" s="18" t="n">
        <x:f>'Country Inputs'!L218</x:f>
        <x:v>1</x:v>
      </x:c>
      <x:c r="G435" s="18" t="n">
        <x:f>'Country Inputs'!O218</x:f>
        <x:v>0.5</x:v>
      </x:c>
      <x:c r="H435" s="18" t="n">
        <x:f>'Country Inputs'!R218</x:f>
        <x:v>0.08</x:v>
      </x:c>
      <x:c r="I435" s="12" t="n">
        <x:f>IF(COUNT('Country Inputs'!F218,'Country Inputs'!L218,'Country Inputs'!O218,'Country Inputs'!R218)&lt;4,"Missing input",E435*F435*G435*H435)</x:f>
        <x:v>2939.7200000000003</x:v>
      </x:c>
      <x:c r="J435" s="12" t="n">
        <x:f>'Country Inputs'!U218</x:f>
        <x:v>85</x:v>
      </x:c>
      <x:c r="K435" s="12" t="n">
        <x:f>IF(ISNUMBER(I435),I435/J435,"Missing input")</x:f>
        <x:v>34.58494117647059</x:v>
      </x:c>
      <x:c r="L435" s="12" t="n">
        <x:f>Assumptions!B9</x:f>
        <x:v>7</x:v>
      </x:c>
      <x:c r="M435" s="12" t="n">
        <x:f>IF(ISNUMBER(K435),K435/L435,"Missing input")</x:f>
        <x:v>4.940705882352942</x:v>
      </x:c>
      <x:c r="N435" s="17" t="n">
        <x:f>Assumptions!B6</x:f>
        <x:v>6000</x:v>
      </x:c>
      <x:c r="O435" s="17" t="n">
        <x:f>Assumptions!B7</x:f>
        <x:v>1200</x:v>
      </x:c>
      <x:c r="P435" s="17" t="n">
        <x:f>Assumptions!B8</x:f>
        <x:v>24</x:v>
      </x:c>
      <x:c r="Q435" s="12" t="n">
        <x:f>IF(COUNT(Assumptions!B6:B8)&lt;3,"Missing price input",IF(ISNUMBER(M435),M435*N435+K435*O435+I435*P435,"Missing input"))</x:f>
        <x:v>141699.44470588237</x:v>
      </x:c>
      <x:c r="R435" s="15" t="n">
        <x:f>0</x:f>
        <x:v>0</x:v>
      </x:c>
      <x:c r="S435" s="15" t="n">
        <x:f>0</x:f>
        <x:v>0</x:v>
      </x:c>
      <x:c r="T435" s="15" t="n">
        <x:f>0</x:f>
        <x:v>0</x:v>
      </x:c>
      <x:c r="U435" s="15" t="n">
        <x:f>Assumptions!B10</x:f>
        <x:v>0.5</x:v>
      </x:c>
      <x:c r="V435" s="16" t="n">
        <x:f>IF(ISNUMBER(Q435),Q435*R435*S435*T435*U435,"Missing input")</x:f>
        <x:v>0</x:v>
      </x:c>
      <x:c r="W435" s="2"/>
      <x:c r="X435" s="2"/>
    </x:row>
    <x:row r="436" ht="23" customHeight="1">
      <x:c r="A436" s="2" t="str">
        <x:v>SGP</x:v>
      </x:c>
      <x:c r="B436" s="2" t="str">
        <x:v>Singapore</x:v>
      </x:c>
      <x:c r="C436" s="2" t="str">
        <x:v>Rest of Asia</x:v>
      </x:c>
      <x:c r="D436" s="2" t="str">
        <x:v>Base</x:v>
      </x:c>
      <x:c r="E436" s="17" t="n">
        <x:f>'Country Inputs'!F218</x:f>
        <x:v>73493</x:v>
      </x:c>
      <x:c r="F436" s="18" t="n">
        <x:f>'Country Inputs'!M218</x:f>
        <x:v>1</x:v>
      </x:c>
      <x:c r="G436" s="18" t="n">
        <x:f>'Country Inputs'!P218</x:f>
        <x:v>0.7</x:v>
      </x:c>
      <x:c r="H436" s="18" t="n">
        <x:f>'Country Inputs'!S218</x:f>
        <x:v>0.1285714285714286</x:v>
      </x:c>
      <x:c r="I436" s="12" t="n">
        <x:f>IF(COUNT('Country Inputs'!F218,'Country Inputs'!M218,'Country Inputs'!P218,'Country Inputs'!S218)&lt;4,"Missing input",E436*F436*G436*H436)</x:f>
        <x:v>6614.370000000001</x:v>
      </x:c>
      <x:c r="J436" s="12" t="n">
        <x:f>'Country Inputs'!U218</x:f>
        <x:v>85</x:v>
      </x:c>
      <x:c r="K436" s="12" t="n">
        <x:f>IF(ISNUMBER(I436),I436/J436,"Missing input")</x:f>
        <x:v>77.81611764705883</x:v>
      </x:c>
      <x:c r="L436" s="12" t="n">
        <x:f>Assumptions!C9</x:f>
        <x:v>7</x:v>
      </x:c>
      <x:c r="M436" s="12" t="n">
        <x:f>IF(ISNUMBER(K436),K436/L436,"Missing input")</x:f>
        <x:v>11.116588235294119</x:v>
      </x:c>
      <x:c r="N436" s="17" t="n">
        <x:f>Assumptions!C6</x:f>
        <x:v>12000</x:v>
      </x:c>
      <x:c r="O436" s="17" t="n">
        <x:f>Assumptions!C7</x:f>
        <x:v>2400</x:v>
      </x:c>
      <x:c r="P436" s="17" t="n">
        <x:f>Assumptions!C8</x:f>
        <x:v>48</x:v>
      </x:c>
      <x:c r="Q436" s="12" t="n">
        <x:f>IF(COUNT(Assumptions!C6:C8)&lt;3,"Missing price input",IF(ISNUMBER(M436),M436*N436+K436*O436+I436*P436,"Missing input"))</x:f>
        <x:v>637647.5011764707</x:v>
      </x:c>
      <x:c r="R436" s="15" t="n">
        <x:f>0</x:f>
        <x:v>0</x:v>
      </x:c>
      <x:c r="S436" s="15" t="n">
        <x:f>0</x:f>
        <x:v>0</x:v>
      </x:c>
      <x:c r="T436" s="15" t="n">
        <x:f>0</x:f>
        <x:v>0</x:v>
      </x:c>
      <x:c r="U436" s="15" t="n">
        <x:f>Assumptions!C10</x:f>
        <x:v>0.5</x:v>
      </x:c>
      <x:c r="V436" s="16" t="n">
        <x:f>IF(ISNUMBER(Q436),Q436*R436*S436*T436*U436,"Missing input")</x:f>
        <x:v>0</x:v>
      </x:c>
      <x:c r="W436" s="2"/>
      <x:c r="X436" s="2"/>
    </x:row>
    <x:row r="437" ht="23" customHeight="1">
      <x:c r="A437" s="2" t="str">
        <x:v>SGP</x:v>
      </x:c>
      <x:c r="B437" s="2" t="str">
        <x:v>Singapore</x:v>
      </x:c>
      <x:c r="C437" s="2" t="str">
        <x:v>Rest of Asia</x:v>
      </x:c>
      <x:c r="D437" s="2" t="str">
        <x:v>High</x:v>
      </x:c>
      <x:c r="E437" s="17" t="n">
        <x:f>'Country Inputs'!F218</x:f>
        <x:v>73493</x:v>
      </x:c>
      <x:c r="F437" s="18" t="n">
        <x:f>'Country Inputs'!N218</x:f>
        <x:v>1</x:v>
      </x:c>
      <x:c r="G437" s="18" t="n">
        <x:f>'Country Inputs'!Q218</x:f>
        <x:v>0.85</x:v>
      </x:c>
      <x:c r="H437" s="18" t="n">
        <x:f>'Country Inputs'!T218</x:f>
        <x:v>0.21176470588235294</x:v>
      </x:c>
      <x:c r="I437" s="12" t="n">
        <x:f>IF(COUNT('Country Inputs'!F218,'Country Inputs'!N218,'Country Inputs'!Q218,'Country Inputs'!T218)&lt;4,"Missing input",E437*F437*G437*H437)</x:f>
        <x:v>13228.74</x:v>
      </x:c>
      <x:c r="J437" s="12" t="n">
        <x:f>'Country Inputs'!U218</x:f>
        <x:v>85</x:v>
      </x:c>
      <x:c r="K437" s="12" t="n">
        <x:f>IF(ISNUMBER(I437),I437/J437,"Missing input")</x:f>
        <x:v>155.63223529411763</x:v>
      </x:c>
      <x:c r="L437" s="12" t="n">
        <x:f>Assumptions!D9</x:f>
        <x:v>7</x:v>
      </x:c>
      <x:c r="M437" s="12" t="n">
        <x:f>IF(ISNUMBER(K437),K437/L437,"Missing input")</x:f>
        <x:v>22.233176470588234</x:v>
      </x:c>
      <x:c r="N437" s="17" t="n">
        <x:f>Assumptions!D6</x:f>
        <x:v>18000</x:v>
      </x:c>
      <x:c r="O437" s="17" t="n">
        <x:f>Assumptions!D7</x:f>
        <x:v>3600</x:v>
      </x:c>
      <x:c r="P437" s="17" t="n">
        <x:f>Assumptions!D8</x:f>
        <x:v>72</x:v>
      </x:c>
      <x:c r="Q437" s="12" t="n">
        <x:f>IF(COUNT(Assumptions!D6:D8)&lt;3,"Missing price input",IF(ISNUMBER(M437),M437*N437+K437*O437+I437*P437,"Missing input"))</x:f>
        <x:v>1912942.5035294117</x:v>
      </x:c>
      <x:c r="R437" s="15" t="n">
        <x:f>0</x:f>
        <x:v>0</x:v>
      </x:c>
      <x:c r="S437" s="15" t="n">
        <x:f>0</x:f>
        <x:v>0</x:v>
      </x:c>
      <x:c r="T437" s="15" t="n">
        <x:f>0</x:f>
        <x:v>0</x:v>
      </x:c>
      <x:c r="U437" s="15" t="n">
        <x:f>Assumptions!D10</x:f>
        <x:v>0.5</x:v>
      </x:c>
      <x:c r="V437" s="16" t="n">
        <x:f>IF(ISNUMBER(Q437),Q437*R437*S437*T437*U437,"Missing input")</x:f>
        <x:v>0</x:v>
      </x:c>
      <x:c r="W437" s="2"/>
      <x:c r="X437" s="2"/>
    </x:row>
    <x:row r="438" ht="23" customHeight="1">
      <x:c r="A438" s="2" t="str">
        <x:v>LKA</x:v>
      </x:c>
      <x:c r="B438" s="2" t="str">
        <x:v>Sri Lanka</x:v>
      </x:c>
      <x:c r="C438" s="2" t="str">
        <x:v>Rest of Asia</x:v>
      </x:c>
      <x:c r="D438" s="2" t="str">
        <x:v>Low</x:v>
      </x:c>
      <x:c r="E438" s="17" t="n">
        <x:f>'Country Inputs'!F219</x:f>
        <x:v>48120</x:v>
      </x:c>
      <x:c r="F438" s="18" t="n">
        <x:f>'Country Inputs'!L219</x:f>
        <x:v>1</x:v>
      </x:c>
      <x:c r="G438" s="18" t="n">
        <x:f>'Country Inputs'!O219</x:f>
        <x:v>0.5</x:v>
      </x:c>
      <x:c r="H438" s="18" t="n">
        <x:f>'Country Inputs'!R219</x:f>
        <x:v>0.08</x:v>
      </x:c>
      <x:c r="I438" s="12" t="n">
        <x:f>IF(COUNT('Country Inputs'!F219,'Country Inputs'!L219,'Country Inputs'!O219,'Country Inputs'!R219)&lt;4,"Missing input",E438*F438*G438*H438)</x:f>
        <x:v>1924.8</x:v>
      </x:c>
      <x:c r="J438" s="12" t="n">
        <x:f>'Country Inputs'!U219</x:f>
        <x:v>85</x:v>
      </x:c>
      <x:c r="K438" s="12" t="n">
        <x:f>IF(ISNUMBER(I438),I438/J438,"Missing input")</x:f>
        <x:v>22.64470588235294</x:v>
      </x:c>
      <x:c r="L438" s="12" t="n">
        <x:f>Assumptions!B9</x:f>
        <x:v>7</x:v>
      </x:c>
      <x:c r="M438" s="12" t="n">
        <x:f>IF(ISNUMBER(K438),K438/L438,"Missing input")</x:f>
        <x:v>3.234957983193277</x:v>
      </x:c>
      <x:c r="N438" s="17" t="n">
        <x:f>Assumptions!B6</x:f>
        <x:v>6000</x:v>
      </x:c>
      <x:c r="O438" s="17" t="n">
        <x:f>Assumptions!B7</x:f>
        <x:v>1200</x:v>
      </x:c>
      <x:c r="P438" s="17" t="n">
        <x:f>Assumptions!B8</x:f>
        <x:v>24</x:v>
      </x:c>
      <x:c r="Q438" s="12" t="n">
        <x:f>IF(COUNT(Assumptions!B6:B8)&lt;3,"Missing price input",IF(ISNUMBER(M438),M438*N438+K438*O438+I438*P438,"Missing input"))</x:f>
        <x:v>92778.59495798318</x:v>
      </x:c>
      <x:c r="R438" s="15" t="n">
        <x:f>0</x:f>
        <x:v>0</x:v>
      </x:c>
      <x:c r="S438" s="15" t="n">
        <x:f>0</x:f>
        <x:v>0</x:v>
      </x:c>
      <x:c r="T438" s="15" t="n">
        <x:f>0</x:f>
        <x:v>0</x:v>
      </x:c>
      <x:c r="U438" s="15" t="n">
        <x:f>Assumptions!B10</x:f>
        <x:v>0.5</x:v>
      </x:c>
      <x:c r="V438" s="16" t="n">
        <x:f>IF(ISNUMBER(Q438),Q438*R438*S438*T438*U438,"Missing input")</x:f>
        <x:v>0</x:v>
      </x:c>
      <x:c r="W438" s="2"/>
      <x:c r="X438" s="2"/>
    </x:row>
    <x:row r="439" ht="23" customHeight="1">
      <x:c r="A439" s="2" t="str">
        <x:v>LKA</x:v>
      </x:c>
      <x:c r="B439" s="2" t="str">
        <x:v>Sri Lanka</x:v>
      </x:c>
      <x:c r="C439" s="2" t="str">
        <x:v>Rest of Asia</x:v>
      </x:c>
      <x:c r="D439" s="2" t="str">
        <x:v>Base</x:v>
      </x:c>
      <x:c r="E439" s="17" t="n">
        <x:f>'Country Inputs'!F219</x:f>
        <x:v>48120</x:v>
      </x:c>
      <x:c r="F439" s="18" t="n">
        <x:f>'Country Inputs'!M219</x:f>
        <x:v>1</x:v>
      </x:c>
      <x:c r="G439" s="18" t="n">
        <x:f>'Country Inputs'!P219</x:f>
        <x:v>0.7</x:v>
      </x:c>
      <x:c r="H439" s="18" t="n">
        <x:f>'Country Inputs'!S219</x:f>
        <x:v>0.17</x:v>
      </x:c>
      <x:c r="I439" s="12" t="n">
        <x:f>IF(COUNT('Country Inputs'!F219,'Country Inputs'!M219,'Country Inputs'!P219,'Country Inputs'!S219)&lt;4,"Missing input",E439*F439*G439*H439)</x:f>
        <x:v>5726.280000000001</x:v>
      </x:c>
      <x:c r="J439" s="12" t="n">
        <x:f>'Country Inputs'!U219</x:f>
        <x:v>85</x:v>
      </x:c>
      <x:c r="K439" s="12" t="n">
        <x:f>IF(ISNUMBER(I439),I439/J439,"Missing input")</x:f>
        <x:v>67.36800000000001</x:v>
      </x:c>
      <x:c r="L439" s="12" t="n">
        <x:f>Assumptions!C9</x:f>
        <x:v>7</x:v>
      </x:c>
      <x:c r="M439" s="12" t="n">
        <x:f>IF(ISNUMBER(K439),K439/L439,"Missing input")</x:f>
        <x:v>9.624</x:v>
      </x:c>
      <x:c r="N439" s="17" t="n">
        <x:f>Assumptions!C6</x:f>
        <x:v>12000</x:v>
      </x:c>
      <x:c r="O439" s="17" t="n">
        <x:f>Assumptions!C7</x:f>
        <x:v>2400</x:v>
      </x:c>
      <x:c r="P439" s="17" t="n">
        <x:f>Assumptions!C8</x:f>
        <x:v>48</x:v>
      </x:c>
      <x:c r="Q439" s="12" t="n">
        <x:f>IF(COUNT(Assumptions!C6:C8)&lt;3,"Missing price input",IF(ISNUMBER(M439),M439*N439+K439*O439+I439*P439,"Missing input"))</x:f>
        <x:v>552032.6400000001</x:v>
      </x:c>
      <x:c r="R439" s="15" t="n">
        <x:f>0</x:f>
        <x:v>0</x:v>
      </x:c>
      <x:c r="S439" s="15" t="n">
        <x:f>0</x:f>
        <x:v>0</x:v>
      </x:c>
      <x:c r="T439" s="15" t="n">
        <x:f>0</x:f>
        <x:v>0</x:v>
      </x:c>
      <x:c r="U439" s="15" t="n">
        <x:f>Assumptions!C10</x:f>
        <x:v>0.5</x:v>
      </x:c>
      <x:c r="V439" s="16" t="n">
        <x:f>IF(ISNUMBER(Q439),Q439*R439*S439*T439*U439,"Missing input")</x:f>
        <x:v>0</x:v>
      </x:c>
      <x:c r="W439" s="2"/>
      <x:c r="X439" s="2"/>
    </x:row>
    <x:row r="440" ht="23" customHeight="1">
      <x:c r="A440" s="2" t="str">
        <x:v>LKA</x:v>
      </x:c>
      <x:c r="B440" s="2" t="str">
        <x:v>Sri Lanka</x:v>
      </x:c>
      <x:c r="C440" s="2" t="str">
        <x:v>Rest of Asia</x:v>
      </x:c>
      <x:c r="D440" s="2" t="str">
        <x:v>High</x:v>
      </x:c>
      <x:c r="E440" s="17" t="n">
        <x:f>'Country Inputs'!F219</x:f>
        <x:v>48120</x:v>
      </x:c>
      <x:c r="F440" s="18" t="n">
        <x:f>'Country Inputs'!N219</x:f>
        <x:v>1</x:v>
      </x:c>
      <x:c r="G440" s="18" t="n">
        <x:f>'Country Inputs'!Q219</x:f>
        <x:v>0.85</x:v>
      </x:c>
      <x:c r="H440" s="18" t="n">
        <x:f>'Country Inputs'!T219</x:f>
        <x:v>0.3</x:v>
      </x:c>
      <x:c r="I440" s="12" t="n">
        <x:f>IF(COUNT('Country Inputs'!F219,'Country Inputs'!N219,'Country Inputs'!Q219,'Country Inputs'!T219)&lt;4,"Missing input",E440*F440*G440*H440)</x:f>
        <x:v>12270.6</x:v>
      </x:c>
      <x:c r="J440" s="12" t="n">
        <x:f>'Country Inputs'!U219</x:f>
        <x:v>85</x:v>
      </x:c>
      <x:c r="K440" s="12" t="n">
        <x:f>IF(ISNUMBER(I440),I440/J440,"Missing input")</x:f>
        <x:v>144.36</x:v>
      </x:c>
      <x:c r="L440" s="12" t="n">
        <x:f>Assumptions!D9</x:f>
        <x:v>7</x:v>
      </x:c>
      <x:c r="M440" s="12" t="n">
        <x:f>IF(ISNUMBER(K440),K440/L440,"Missing input")</x:f>
        <x:v>20.622857142857146</x:v>
      </x:c>
      <x:c r="N440" s="17" t="n">
        <x:f>Assumptions!D6</x:f>
        <x:v>18000</x:v>
      </x:c>
      <x:c r="O440" s="17" t="n">
        <x:f>Assumptions!D7</x:f>
        <x:v>3600</x:v>
      </x:c>
      <x:c r="P440" s="17" t="n">
        <x:f>Assumptions!D8</x:f>
        <x:v>72</x:v>
      </x:c>
      <x:c r="Q440" s="12" t="n">
        <x:f>IF(COUNT(Assumptions!D6:D8)&lt;3,"Missing price input",IF(ISNUMBER(M440),M440*N440+K440*O440+I440*P440,"Missing input"))</x:f>
        <x:v>1774390.6285714288</x:v>
      </x:c>
      <x:c r="R440" s="15" t="n">
        <x:f>0</x:f>
        <x:v>0</x:v>
      </x:c>
      <x:c r="S440" s="15" t="n">
        <x:f>0</x:f>
        <x:v>0</x:v>
      </x:c>
      <x:c r="T440" s="15" t="n">
        <x:f>0</x:f>
        <x:v>0</x:v>
      </x:c>
      <x:c r="U440" s="15" t="n">
        <x:f>Assumptions!D10</x:f>
        <x:v>0.5</x:v>
      </x:c>
      <x:c r="V440" s="16" t="n">
        <x:f>IF(ISNUMBER(Q440),Q440*R440*S440*T440*U440,"Missing input")</x:f>
        <x:v>0</x:v>
      </x:c>
      <x:c r="W440" s="2"/>
      <x:c r="X440" s="2"/>
    </x:row>
    <x:row r="441" ht="23" customHeight="1">
      <x:c r="A441" s="2" t="str">
        <x:v>THA</x:v>
      </x:c>
      <x:c r="B441" s="2" t="str">
        <x:v>Thailand</x:v>
      </x:c>
      <x:c r="C441" s="2" t="str">
        <x:v>Rest of Asia</x:v>
      </x:c>
      <x:c r="D441" s="2" t="str">
        <x:v>Low</x:v>
      </x:c>
      <x:c r="E441" s="17" t="n">
        <x:f>'Country Inputs'!F222</x:f>
        <x:v>777391</x:v>
      </x:c>
      <x:c r="F441" s="18" t="n">
        <x:f>'Country Inputs'!L222</x:f>
        <x:v>1</x:v>
      </x:c>
      <x:c r="G441" s="18" t="n">
        <x:f>'Country Inputs'!O222</x:f>
        <x:v>0.5</x:v>
      </x:c>
      <x:c r="H441" s="18" t="n">
        <x:f>'Country Inputs'!R222</x:f>
        <x:v>0.08</x:v>
      </x:c>
      <x:c r="I441" s="12" t="n">
        <x:f>IF(COUNT('Country Inputs'!F222,'Country Inputs'!L222,'Country Inputs'!O222,'Country Inputs'!R222)&lt;4,"Missing input",E441*F441*G441*H441)</x:f>
        <x:v>31095.64</x:v>
      </x:c>
      <x:c r="J441" s="12" t="n">
        <x:f>'Country Inputs'!U222</x:f>
        <x:v>85</x:v>
      </x:c>
      <x:c r="K441" s="12" t="n">
        <x:f>IF(ISNUMBER(I441),I441/J441,"Missing input")</x:f>
        <x:v>365.8310588235294</x:v>
      </x:c>
      <x:c r="L441" s="12" t="n">
        <x:f>Assumptions!B9</x:f>
        <x:v>7</x:v>
      </x:c>
      <x:c r="M441" s="12" t="n">
        <x:f>IF(ISNUMBER(K441),K441/L441,"Missing input")</x:f>
        <x:v>52.26157983193277</x:v>
      </x:c>
      <x:c r="N441" s="17" t="n">
        <x:f>Assumptions!B6</x:f>
        <x:v>6000</x:v>
      </x:c>
      <x:c r="O441" s="17" t="n">
        <x:f>Assumptions!B7</x:f>
        <x:v>1200</x:v>
      </x:c>
      <x:c r="P441" s="17" t="n">
        <x:f>Assumptions!B8</x:f>
        <x:v>24</x:v>
      </x:c>
      <x:c r="Q441" s="12" t="n">
        <x:f>IF(COUNT(Assumptions!B6:B8)&lt;3,"Missing price input",IF(ISNUMBER(M441),M441*N441+K441*O441+I441*P441,"Missing input"))</x:f>
        <x:v>1498862.1095798318</x:v>
      </x:c>
      <x:c r="R441" s="15" t="n">
        <x:f>0</x:f>
        <x:v>0</x:v>
      </x:c>
      <x:c r="S441" s="15" t="n">
        <x:f>0</x:f>
        <x:v>0</x:v>
      </x:c>
      <x:c r="T441" s="15" t="n">
        <x:f>0</x:f>
        <x:v>0</x:v>
      </x:c>
      <x:c r="U441" s="15" t="n">
        <x:f>Assumptions!B10</x:f>
        <x:v>0.5</x:v>
      </x:c>
      <x:c r="V441" s="16" t="n">
        <x:f>IF(ISNUMBER(Q441),Q441*R441*S441*T441*U441,"Missing input")</x:f>
        <x:v>0</x:v>
      </x:c>
      <x:c r="W441" s="2"/>
      <x:c r="X441" s="2"/>
    </x:row>
    <x:row r="442" ht="23" customHeight="1">
      <x:c r="A442" s="2" t="str">
        <x:v>THA</x:v>
      </x:c>
      <x:c r="B442" s="2" t="str">
        <x:v>Thailand</x:v>
      </x:c>
      <x:c r="C442" s="2" t="str">
        <x:v>Rest of Asia</x:v>
      </x:c>
      <x:c r="D442" s="2" t="str">
        <x:v>Base</x:v>
      </x:c>
      <x:c r="E442" s="17" t="n">
        <x:f>'Country Inputs'!F222</x:f>
        <x:v>777391</x:v>
      </x:c>
      <x:c r="F442" s="18" t="n">
        <x:f>'Country Inputs'!M222</x:f>
        <x:v>1</x:v>
      </x:c>
      <x:c r="G442" s="18" t="n">
        <x:f>'Country Inputs'!P222</x:f>
        <x:v>0.7</x:v>
      </x:c>
      <x:c r="H442" s="18" t="n">
        <x:f>'Country Inputs'!S222</x:f>
        <x:v>0.17</x:v>
      </x:c>
      <x:c r="I442" s="12" t="n">
        <x:f>IF(COUNT('Country Inputs'!F222,'Country Inputs'!M222,'Country Inputs'!P222,'Country Inputs'!S222)&lt;4,"Missing input",E442*F442*G442*H442)</x:f>
        <x:v>92509.529</x:v>
      </x:c>
      <x:c r="J442" s="12" t="n">
        <x:f>'Country Inputs'!U222</x:f>
        <x:v>85</x:v>
      </x:c>
      <x:c r="K442" s="12" t="n">
        <x:f>IF(ISNUMBER(I442),I442/J442,"Missing input")</x:f>
        <x:v>1088.3473999999999</x:v>
      </x:c>
      <x:c r="L442" s="12" t="n">
        <x:f>Assumptions!C9</x:f>
        <x:v>7</x:v>
      </x:c>
      <x:c r="M442" s="12" t="n">
        <x:f>IF(ISNUMBER(K442),K442/L442,"Missing input")</x:f>
        <x:v>155.4782</x:v>
      </x:c>
      <x:c r="N442" s="17" t="n">
        <x:f>Assumptions!C6</x:f>
        <x:v>12000</x:v>
      </x:c>
      <x:c r="O442" s="17" t="n">
        <x:f>Assumptions!C7</x:f>
        <x:v>2400</x:v>
      </x:c>
      <x:c r="P442" s="17" t="n">
        <x:f>Assumptions!C8</x:f>
        <x:v>48</x:v>
      </x:c>
      <x:c r="Q442" s="12" t="n">
        <x:f>IF(COUNT(Assumptions!C6:C8)&lt;3,"Missing price input",IF(ISNUMBER(M442),M442*N442+K442*O442+I442*P442,"Missing input"))</x:f>
        <x:v>8918229.552000001</x:v>
      </x:c>
      <x:c r="R442" s="15" t="n">
        <x:f>0</x:f>
        <x:v>0</x:v>
      </x:c>
      <x:c r="S442" s="15" t="n">
        <x:f>0</x:f>
        <x:v>0</x:v>
      </x:c>
      <x:c r="T442" s="15" t="n">
        <x:f>0</x:f>
        <x:v>0</x:v>
      </x:c>
      <x:c r="U442" s="15" t="n">
        <x:f>Assumptions!C10</x:f>
        <x:v>0.5</x:v>
      </x:c>
      <x:c r="V442" s="16" t="n">
        <x:f>IF(ISNUMBER(Q442),Q442*R442*S442*T442*U442,"Missing input")</x:f>
        <x:v>0</x:v>
      </x:c>
      <x:c r="W442" s="2"/>
      <x:c r="X442" s="2"/>
    </x:row>
    <x:row r="443" ht="23" customHeight="1">
      <x:c r="A443" s="2" t="str">
        <x:v>THA</x:v>
      </x:c>
      <x:c r="B443" s="2" t="str">
        <x:v>Thailand</x:v>
      </x:c>
      <x:c r="C443" s="2" t="str">
        <x:v>Rest of Asia</x:v>
      </x:c>
      <x:c r="D443" s="2" t="str">
        <x:v>High</x:v>
      </x:c>
      <x:c r="E443" s="17" t="n">
        <x:f>'Country Inputs'!F222</x:f>
        <x:v>777391</x:v>
      </x:c>
      <x:c r="F443" s="18" t="n">
        <x:f>'Country Inputs'!N222</x:f>
        <x:v>1</x:v>
      </x:c>
      <x:c r="G443" s="18" t="n">
        <x:f>'Country Inputs'!Q222</x:f>
        <x:v>0.85</x:v>
      </x:c>
      <x:c r="H443" s="18" t="n">
        <x:f>'Country Inputs'!T222</x:f>
        <x:v>0.3</x:v>
      </x:c>
      <x:c r="I443" s="12" t="n">
        <x:f>IF(COUNT('Country Inputs'!F222,'Country Inputs'!N222,'Country Inputs'!Q222,'Country Inputs'!T222)&lt;4,"Missing input",E443*F443*G443*H443)</x:f>
        <x:v>198234.705</x:v>
      </x:c>
      <x:c r="J443" s="12" t="n">
        <x:f>'Country Inputs'!U222</x:f>
        <x:v>85</x:v>
      </x:c>
      <x:c r="K443" s="12" t="n">
        <x:f>IF(ISNUMBER(I443),I443/J443,"Missing input")</x:f>
        <x:v>2332.173</x:v>
      </x:c>
      <x:c r="L443" s="12" t="n">
        <x:f>Assumptions!D9</x:f>
        <x:v>7</x:v>
      </x:c>
      <x:c r="M443" s="12" t="n">
        <x:f>IF(ISNUMBER(K443),K443/L443,"Missing input")</x:f>
        <x:v>333.1675714285714</x:v>
      </x:c>
      <x:c r="N443" s="17" t="n">
        <x:f>Assumptions!D6</x:f>
        <x:v>18000</x:v>
      </x:c>
      <x:c r="O443" s="17" t="n">
        <x:f>Assumptions!D7</x:f>
        <x:v>3600</x:v>
      </x:c>
      <x:c r="P443" s="17" t="n">
        <x:f>Assumptions!D8</x:f>
        <x:v>72</x:v>
      </x:c>
      <x:c r="Q443" s="12" t="n">
        <x:f>IF(COUNT(Assumptions!D6:D8)&lt;3,"Missing price input",IF(ISNUMBER(M443),M443*N443+K443*O443+I443*P443,"Missing input"))</x:f>
        <x:v>28665737.845714286</x:v>
      </x:c>
      <x:c r="R443" s="15" t="n">
        <x:f>0</x:f>
        <x:v>0</x:v>
      </x:c>
      <x:c r="S443" s="15" t="n">
        <x:f>0</x:f>
        <x:v>0</x:v>
      </x:c>
      <x:c r="T443" s="15" t="n">
        <x:f>0</x:f>
        <x:v>0</x:v>
      </x:c>
      <x:c r="U443" s="15" t="n">
        <x:f>Assumptions!D10</x:f>
        <x:v>0.5</x:v>
      </x:c>
      <x:c r="V443" s="16" t="n">
        <x:f>IF(ISNUMBER(Q443),Q443*R443*S443*T443*U443,"Missing input")</x:f>
        <x:v>0</x:v>
      </x:c>
      <x:c r="W443" s="2"/>
      <x:c r="X443" s="2"/>
    </x:row>
    <x:row r="444" ht="23" customHeight="1">
      <x:c r="A444" s="2" t="str">
        <x:v>TLS</x:v>
      </x:c>
      <x:c r="B444" s="2" t="str">
        <x:v>Timor-Leste</x:v>
      </x:c>
      <x:c r="C444" s="2" t="str">
        <x:v>Rest of Asia</x:v>
      </x:c>
      <x:c r="D444" s="2" t="str">
        <x:v>Low</x:v>
      </x:c>
      <x:c r="E444" s="17" t="n">
        <x:f>'Country Inputs'!F223</x:f>
        <x:v>1300</x:v>
      </x:c>
      <x:c r="F444" s="18" t="n">
        <x:f>'Country Inputs'!L223</x:f>
        <x:v>1</x:v>
      </x:c>
      <x:c r="G444" s="18" t="n">
        <x:f>'Country Inputs'!O223</x:f>
        <x:v>0.5</x:v>
      </x:c>
      <x:c r="H444" s="18" t="n">
        <x:f>'Country Inputs'!R223</x:f>
        <x:v>0.08</x:v>
      </x:c>
      <x:c r="I444" s="12" t="n">
        <x:f>IF(COUNT('Country Inputs'!F223,'Country Inputs'!L223,'Country Inputs'!O223,'Country Inputs'!R223)&lt;4,"Missing input",E444*F444*G444*H444)</x:f>
        <x:v>52</x:v>
      </x:c>
      <x:c r="J444" s="12" t="n">
        <x:f>'Country Inputs'!U223</x:f>
        <x:v>85</x:v>
      </x:c>
      <x:c r="K444" s="12" t="n">
        <x:f>IF(ISNUMBER(I444),I444/J444,"Missing input")</x:f>
        <x:v>0.611764705882353</x:v>
      </x:c>
      <x:c r="L444" s="12" t="n">
        <x:f>Assumptions!B9</x:f>
        <x:v>7</x:v>
      </x:c>
      <x:c r="M444" s="12" t="n">
        <x:f>IF(ISNUMBER(K444),K444/L444,"Missing input")</x:f>
        <x:v>0.08739495798319329</x:v>
      </x:c>
      <x:c r="N444" s="17" t="n">
        <x:f>Assumptions!B6</x:f>
        <x:v>6000</x:v>
      </x:c>
      <x:c r="O444" s="17" t="n">
        <x:f>Assumptions!B7</x:f>
        <x:v>1200</x:v>
      </x:c>
      <x:c r="P444" s="17" t="n">
        <x:f>Assumptions!B8</x:f>
        <x:v>24</x:v>
      </x:c>
      <x:c r="Q444" s="12" t="n">
        <x:f>IF(COUNT(Assumptions!B6:B8)&lt;3,"Missing price input",IF(ISNUMBER(M444),M444*N444+K444*O444+I444*P444,"Missing input"))</x:f>
        <x:v>2506.4873949579833</x:v>
      </x:c>
      <x:c r="R444" s="15" t="n">
        <x:f>0</x:f>
        <x:v>0</x:v>
      </x:c>
      <x:c r="S444" s="15" t="n">
        <x:f>0</x:f>
        <x:v>0</x:v>
      </x:c>
      <x:c r="T444" s="15" t="n">
        <x:f>0</x:f>
        <x:v>0</x:v>
      </x:c>
      <x:c r="U444" s="15" t="n">
        <x:f>Assumptions!B10</x:f>
        <x:v>0.5</x:v>
      </x:c>
      <x:c r="V444" s="16" t="n">
        <x:f>IF(ISNUMBER(Q444),Q444*R444*S444*T444*U444,"Missing input")</x:f>
        <x:v>0</x:v>
      </x:c>
      <x:c r="W444" s="2"/>
      <x:c r="X444" s="2"/>
    </x:row>
    <x:row r="445" ht="23" customHeight="1">
      <x:c r="A445" s="2" t="str">
        <x:v>TLS</x:v>
      </x:c>
      <x:c r="B445" s="2" t="str">
        <x:v>Timor-Leste</x:v>
      </x:c>
      <x:c r="C445" s="2" t="str">
        <x:v>Rest of Asia</x:v>
      </x:c>
      <x:c r="D445" s="2" t="str">
        <x:v>Base</x:v>
      </x:c>
      <x:c r="E445" s="17" t="n">
        <x:f>'Country Inputs'!F223</x:f>
        <x:v>1300</x:v>
      </x:c>
      <x:c r="F445" s="18" t="n">
        <x:f>'Country Inputs'!M223</x:f>
        <x:v>1</x:v>
      </x:c>
      <x:c r="G445" s="18" t="n">
        <x:f>'Country Inputs'!P223</x:f>
        <x:v>0.7</x:v>
      </x:c>
      <x:c r="H445" s="18" t="n">
        <x:f>'Country Inputs'!S223</x:f>
        <x:v>0.17</x:v>
      </x:c>
      <x:c r="I445" s="12" t="n">
        <x:f>IF(COUNT('Country Inputs'!F223,'Country Inputs'!M223,'Country Inputs'!P223,'Country Inputs'!S223)&lt;4,"Missing input",E445*F445*G445*H445)</x:f>
        <x:v>154.7</x:v>
      </x:c>
      <x:c r="J445" s="12" t="n">
        <x:f>'Country Inputs'!U223</x:f>
        <x:v>85</x:v>
      </x:c>
      <x:c r="K445" s="12" t="n">
        <x:f>IF(ISNUMBER(I445),I445/J445,"Missing input")</x:f>
        <x:v>1.8199999999999998</x:v>
      </x:c>
      <x:c r="L445" s="12" t="n">
        <x:f>Assumptions!C9</x:f>
        <x:v>7</x:v>
      </x:c>
      <x:c r="M445" s="12" t="n">
        <x:f>IF(ISNUMBER(K445),K445/L445,"Missing input")</x:f>
        <x:v>0.25999999999999995</x:v>
      </x:c>
      <x:c r="N445" s="17" t="n">
        <x:f>Assumptions!C6</x:f>
        <x:v>12000</x:v>
      </x:c>
      <x:c r="O445" s="17" t="n">
        <x:f>Assumptions!C7</x:f>
        <x:v>2400</x:v>
      </x:c>
      <x:c r="P445" s="17" t="n">
        <x:f>Assumptions!C8</x:f>
        <x:v>48</x:v>
      </x:c>
      <x:c r="Q445" s="12" t="n">
        <x:f>IF(COUNT(Assumptions!C6:C8)&lt;3,"Missing price input",IF(ISNUMBER(M445),M445*N445+K445*O445+I445*P445,"Missing input"))</x:f>
        <x:v>14913.599999999999</x:v>
      </x:c>
      <x:c r="R445" s="15" t="n">
        <x:f>0</x:f>
        <x:v>0</x:v>
      </x:c>
      <x:c r="S445" s="15" t="n">
        <x:f>0</x:f>
        <x:v>0</x:v>
      </x:c>
      <x:c r="T445" s="15" t="n">
        <x:f>0</x:f>
        <x:v>0</x:v>
      </x:c>
      <x:c r="U445" s="15" t="n">
        <x:f>Assumptions!C10</x:f>
        <x:v>0.5</x:v>
      </x:c>
      <x:c r="V445" s="16" t="n">
        <x:f>IF(ISNUMBER(Q445),Q445*R445*S445*T445*U445,"Missing input")</x:f>
        <x:v>0</x:v>
      </x:c>
      <x:c r="W445" s="2"/>
      <x:c r="X445" s="2"/>
    </x:row>
    <x:row r="446" ht="23" customHeight="1">
      <x:c r="A446" s="2" t="str">
        <x:v>TLS</x:v>
      </x:c>
      <x:c r="B446" s="2" t="str">
        <x:v>Timor-Leste</x:v>
      </x:c>
      <x:c r="C446" s="2" t="str">
        <x:v>Rest of Asia</x:v>
      </x:c>
      <x:c r="D446" s="2" t="str">
        <x:v>High</x:v>
      </x:c>
      <x:c r="E446" s="17" t="n">
        <x:f>'Country Inputs'!F223</x:f>
        <x:v>1300</x:v>
      </x:c>
      <x:c r="F446" s="18" t="n">
        <x:f>'Country Inputs'!N223</x:f>
        <x:v>1</x:v>
      </x:c>
      <x:c r="G446" s="18" t="n">
        <x:f>'Country Inputs'!Q223</x:f>
        <x:v>0.85</x:v>
      </x:c>
      <x:c r="H446" s="18" t="n">
        <x:f>'Country Inputs'!T223</x:f>
        <x:v>0.3</x:v>
      </x:c>
      <x:c r="I446" s="12" t="n">
        <x:f>IF(COUNT('Country Inputs'!F223,'Country Inputs'!N223,'Country Inputs'!Q223,'Country Inputs'!T223)&lt;4,"Missing input",E446*F446*G446*H446)</x:f>
        <x:v>331.5</x:v>
      </x:c>
      <x:c r="J446" s="12" t="n">
        <x:f>'Country Inputs'!U223</x:f>
        <x:v>85</x:v>
      </x:c>
      <x:c r="K446" s="12" t="n">
        <x:f>IF(ISNUMBER(I446),I446/J446,"Missing input")</x:f>
        <x:v>3.9</x:v>
      </x:c>
      <x:c r="L446" s="12" t="n">
        <x:f>Assumptions!D9</x:f>
        <x:v>7</x:v>
      </x:c>
      <x:c r="M446" s="12" t="n">
        <x:f>IF(ISNUMBER(K446),K446/L446,"Missing input")</x:f>
        <x:v>0.5571428571428572</x:v>
      </x:c>
      <x:c r="N446" s="17" t="n">
        <x:f>Assumptions!D6</x:f>
        <x:v>18000</x:v>
      </x:c>
      <x:c r="O446" s="17" t="n">
        <x:f>Assumptions!D7</x:f>
        <x:v>3600</x:v>
      </x:c>
      <x:c r="P446" s="17" t="n">
        <x:f>Assumptions!D8</x:f>
        <x:v>72</x:v>
      </x:c>
      <x:c r="Q446" s="12" t="n">
        <x:f>IF(COUNT(Assumptions!D6:D8)&lt;3,"Missing price input",IF(ISNUMBER(M446),M446*N446+K446*O446+I446*P446,"Missing input"))</x:f>
        <x:v>47936.57142857143</x:v>
      </x:c>
      <x:c r="R446" s="15" t="n">
        <x:f>0</x:f>
        <x:v>0</x:v>
      </x:c>
      <x:c r="S446" s="15" t="n">
        <x:f>0</x:f>
        <x:v>0</x:v>
      </x:c>
      <x:c r="T446" s="15" t="n">
        <x:f>0</x:f>
        <x:v>0</x:v>
      </x:c>
      <x:c r="U446" s="15" t="n">
        <x:f>Assumptions!D10</x:f>
        <x:v>0.5</x:v>
      </x:c>
      <x:c r="V446" s="16" t="n">
        <x:f>IF(ISNUMBER(Q446),Q446*R446*S446*T446*U446,"Missing input")</x:f>
        <x:v>0</x:v>
      </x:c>
      <x:c r="W446" s="2"/>
      <x:c r="X446" s="2"/>
    </x:row>
    <x:row r="447" ht="23" customHeight="1">
      <x:c r="A447" s="2" t="str">
        <x:v>UZB</x:v>
      </x:c>
      <x:c r="B447" s="2" t="str">
        <x:v>Uzbekistan</x:v>
      </x:c>
      <x:c r="C447" s="2" t="str">
        <x:v>Rest of Asia</x:v>
      </x:c>
      <x:c r="D447" s="2" t="str">
        <x:v>Low</x:v>
      </x:c>
      <x:c r="E447" s="17" t="n">
        <x:f>'Country Inputs'!F225</x:f>
        <x:v>21758</x:v>
      </x:c>
      <x:c r="F447" s="18" t="n">
        <x:f>'Country Inputs'!L225</x:f>
        <x:v>1</x:v>
      </x:c>
      <x:c r="G447" s="18" t="n">
        <x:f>'Country Inputs'!O225</x:f>
        <x:v>0.5</x:v>
      </x:c>
      <x:c r="H447" s="18" t="n">
        <x:f>'Country Inputs'!R225</x:f>
        <x:v>0.08</x:v>
      </x:c>
      <x:c r="I447" s="12" t="n">
        <x:f>IF(COUNT('Country Inputs'!F225,'Country Inputs'!L225,'Country Inputs'!O225,'Country Inputs'!R225)&lt;4,"Missing input",E447*F447*G447*H447)</x:f>
        <x:v>870.32</x:v>
      </x:c>
      <x:c r="J447" s="12" t="n">
        <x:f>'Country Inputs'!U225</x:f>
        <x:v>85</x:v>
      </x:c>
      <x:c r="K447" s="12" t="n">
        <x:f>IF(ISNUMBER(I447),I447/J447,"Missing input")</x:f>
        <x:v>10.239058823529412</x:v>
      </x:c>
      <x:c r="L447" s="12" t="n">
        <x:f>Assumptions!B9</x:f>
        <x:v>7</x:v>
      </x:c>
      <x:c r="M447" s="12" t="n">
        <x:f>IF(ISNUMBER(K447),K447/L447,"Missing input")</x:f>
        <x:v>1.4627226890756302</x:v>
      </x:c>
      <x:c r="N447" s="17" t="n">
        <x:f>Assumptions!B6</x:f>
        <x:v>6000</x:v>
      </x:c>
      <x:c r="O447" s="17" t="n">
        <x:f>Assumptions!B7</x:f>
        <x:v>1200</x:v>
      </x:c>
      <x:c r="P447" s="17" t="n">
        <x:f>Assumptions!B8</x:f>
        <x:v>24</x:v>
      </x:c>
      <x:c r="Q447" s="12" t="n">
        <x:f>IF(COUNT(Assumptions!B6:B8)&lt;3,"Missing price input",IF(ISNUMBER(M447),M447*N447+K447*O447+I447*P447,"Missing input"))</x:f>
        <x:v>41950.88672268907</x:v>
      </x:c>
      <x:c r="R447" s="15" t="n">
        <x:f>0</x:f>
        <x:v>0</x:v>
      </x:c>
      <x:c r="S447" s="15" t="n">
        <x:f>0</x:f>
        <x:v>0</x:v>
      </x:c>
      <x:c r="T447" s="15" t="n">
        <x:f>0</x:f>
        <x:v>0</x:v>
      </x:c>
      <x:c r="U447" s="15" t="n">
        <x:f>Assumptions!B10</x:f>
        <x:v>0.5</x:v>
      </x:c>
      <x:c r="V447" s="16" t="n">
        <x:f>IF(ISNUMBER(Q447),Q447*R447*S447*T447*U447,"Missing input")</x:f>
        <x:v>0</x:v>
      </x:c>
      <x:c r="W447" s="2"/>
      <x:c r="X447" s="2"/>
    </x:row>
    <x:row r="448" ht="23" customHeight="1">
      <x:c r="A448" s="2" t="str">
        <x:v>UZB</x:v>
      </x:c>
      <x:c r="B448" s="2" t="str">
        <x:v>Uzbekistan</x:v>
      </x:c>
      <x:c r="C448" s="2" t="str">
        <x:v>Rest of Asia</x:v>
      </x:c>
      <x:c r="D448" s="2" t="str">
        <x:v>Base</x:v>
      </x:c>
      <x:c r="E448" s="17" t="n">
        <x:f>'Country Inputs'!F225</x:f>
        <x:v>21758</x:v>
      </x:c>
      <x:c r="F448" s="18" t="n">
        <x:f>'Country Inputs'!M225</x:f>
        <x:v>1</x:v>
      </x:c>
      <x:c r="G448" s="18" t="n">
        <x:f>'Country Inputs'!P225</x:f>
        <x:v>0.7</x:v>
      </x:c>
      <x:c r="H448" s="18" t="n">
        <x:f>'Country Inputs'!S225</x:f>
        <x:v>0.17</x:v>
      </x:c>
      <x:c r="I448" s="12" t="n">
        <x:f>IF(COUNT('Country Inputs'!F225,'Country Inputs'!M225,'Country Inputs'!P225,'Country Inputs'!S225)&lt;4,"Missing input",E448*F448*G448*H448)</x:f>
        <x:v>2589.2019999999998</x:v>
      </x:c>
      <x:c r="J448" s="12" t="n">
        <x:f>'Country Inputs'!U225</x:f>
        <x:v>85</x:v>
      </x:c>
      <x:c r="K448" s="12" t="n">
        <x:f>IF(ISNUMBER(I448),I448/J448,"Missing input")</x:f>
        <x:v>30.461199999999998</x:v>
      </x:c>
      <x:c r="L448" s="12" t="n">
        <x:f>Assumptions!C9</x:f>
        <x:v>7</x:v>
      </x:c>
      <x:c r="M448" s="12" t="n">
        <x:f>IF(ISNUMBER(K448),K448/L448,"Missing input")</x:f>
        <x:v>4.3515999999999995</x:v>
      </x:c>
      <x:c r="N448" s="17" t="n">
        <x:f>Assumptions!C6</x:f>
        <x:v>12000</x:v>
      </x:c>
      <x:c r="O448" s="17" t="n">
        <x:f>Assumptions!C7</x:f>
        <x:v>2400</x:v>
      </x:c>
      <x:c r="P448" s="17" t="n">
        <x:f>Assumptions!C8</x:f>
        <x:v>48</x:v>
      </x:c>
      <x:c r="Q448" s="12" t="n">
        <x:f>IF(COUNT(Assumptions!C6:C8)&lt;3,"Missing price input",IF(ISNUMBER(M448),M448*N448+K448*O448+I448*P448,"Missing input"))</x:f>
        <x:v>249607.77599999998</x:v>
      </x:c>
      <x:c r="R448" s="15" t="n">
        <x:f>0</x:f>
        <x:v>0</x:v>
      </x:c>
      <x:c r="S448" s="15" t="n">
        <x:f>0</x:f>
        <x:v>0</x:v>
      </x:c>
      <x:c r="T448" s="15" t="n">
        <x:f>0</x:f>
        <x:v>0</x:v>
      </x:c>
      <x:c r="U448" s="15" t="n">
        <x:f>Assumptions!C10</x:f>
        <x:v>0.5</x:v>
      </x:c>
      <x:c r="V448" s="16" t="n">
        <x:f>IF(ISNUMBER(Q448),Q448*R448*S448*T448*U448,"Missing input")</x:f>
        <x:v>0</x:v>
      </x:c>
      <x:c r="W448" s="2"/>
      <x:c r="X448" s="2"/>
    </x:row>
    <x:row r="449" ht="23" customHeight="1">
      <x:c r="A449" s="2" t="str">
        <x:v>UZB</x:v>
      </x:c>
      <x:c r="B449" s="2" t="str">
        <x:v>Uzbekistan</x:v>
      </x:c>
      <x:c r="C449" s="2" t="str">
        <x:v>Rest of Asia</x:v>
      </x:c>
      <x:c r="D449" s="2" t="str">
        <x:v>High</x:v>
      </x:c>
      <x:c r="E449" s="17" t="n">
        <x:f>'Country Inputs'!F225</x:f>
        <x:v>21758</x:v>
      </x:c>
      <x:c r="F449" s="18" t="n">
        <x:f>'Country Inputs'!N225</x:f>
        <x:v>1</x:v>
      </x:c>
      <x:c r="G449" s="18" t="n">
        <x:f>'Country Inputs'!Q225</x:f>
        <x:v>0.85</x:v>
      </x:c>
      <x:c r="H449" s="18" t="n">
        <x:f>'Country Inputs'!T225</x:f>
        <x:v>0.3</x:v>
      </x:c>
      <x:c r="I449" s="12" t="n">
        <x:f>IF(COUNT('Country Inputs'!F225,'Country Inputs'!N225,'Country Inputs'!Q225,'Country Inputs'!T225)&lt;4,"Missing input",E449*F449*G449*H449)</x:f>
        <x:v>5548.29</x:v>
      </x:c>
      <x:c r="J449" s="12" t="n">
        <x:f>'Country Inputs'!U225</x:f>
        <x:v>85</x:v>
      </x:c>
      <x:c r="K449" s="12" t="n">
        <x:f>IF(ISNUMBER(I449),I449/J449,"Missing input")</x:f>
        <x:v>65.274</x:v>
      </x:c>
      <x:c r="L449" s="12" t="n">
        <x:f>Assumptions!D9</x:f>
        <x:v>7</x:v>
      </x:c>
      <x:c r="M449" s="12" t="n">
        <x:f>IF(ISNUMBER(K449),K449/L449,"Missing input")</x:f>
        <x:v>9.324857142857143</x:v>
      </x:c>
      <x:c r="N449" s="17" t="n">
        <x:f>Assumptions!D6</x:f>
        <x:v>18000</x:v>
      </x:c>
      <x:c r="O449" s="17" t="n">
        <x:f>Assumptions!D7</x:f>
        <x:v>3600</x:v>
      </x:c>
      <x:c r="P449" s="17" t="n">
        <x:f>Assumptions!D8</x:f>
        <x:v>72</x:v>
      </x:c>
      <x:c r="Q449" s="12" t="n">
        <x:f>IF(COUNT(Assumptions!D6:D8)&lt;3,"Missing price input",IF(ISNUMBER(M449),M449*N449+K449*O449+I449*P449,"Missing input"))</x:f>
        <x:v>802310.7085714285</x:v>
      </x:c>
      <x:c r="R449" s="15" t="n">
        <x:f>0</x:f>
        <x:v>0</x:v>
      </x:c>
      <x:c r="S449" s="15" t="n">
        <x:f>0</x:f>
        <x:v>0</x:v>
      </x:c>
      <x:c r="T449" s="15" t="n">
        <x:f>0</x:f>
        <x:v>0</x:v>
      </x:c>
      <x:c r="U449" s="15" t="n">
        <x:f>Assumptions!D10</x:f>
        <x:v>0.5</x:v>
      </x:c>
      <x:c r="V449" s="16" t="n">
        <x:f>IF(ISNUMBER(Q449),Q449*R449*S449*T449*U449,"Missing input")</x:f>
        <x:v>0</x:v>
      </x:c>
      <x:c r="W449" s="2"/>
      <x:c r="X449" s="2"/>
    </x:row>
    <x:row r="450" ht="23" customHeight="1">
      <x:c r="A450" s="2" t="str">
        <x:v>VNM</x:v>
      </x:c>
      <x:c r="B450" s="2" t="str">
        <x:v>Viet Nam</x:v>
      </x:c>
      <x:c r="C450" s="2" t="str">
        <x:v>Rest of Asia</x:v>
      </x:c>
      <x:c r="D450" s="2" t="str">
        <x:v>Low</x:v>
      </x:c>
      <x:c r="E450" s="17" t="n">
        <x:f>'Country Inputs'!F226</x:f>
        <x:v>780000</x:v>
      </x:c>
      <x:c r="F450" s="18" t="n">
        <x:f>'Country Inputs'!L226</x:f>
        <x:v>1</x:v>
      </x:c>
      <x:c r="G450" s="18" t="n">
        <x:f>'Country Inputs'!O226</x:f>
        <x:v>0.5</x:v>
      </x:c>
      <x:c r="H450" s="18" t="n">
        <x:f>'Country Inputs'!R226</x:f>
        <x:v>0.08</x:v>
      </x:c>
      <x:c r="I450" s="12" t="n">
        <x:f>IF(COUNT('Country Inputs'!F226,'Country Inputs'!L226,'Country Inputs'!O226,'Country Inputs'!R226)&lt;4,"Missing input",E450*F450*G450*H450)</x:f>
        <x:v>31200</x:v>
      </x:c>
      <x:c r="J450" s="12" t="n">
        <x:f>'Country Inputs'!U226</x:f>
        <x:v>85</x:v>
      </x:c>
      <x:c r="K450" s="12" t="n">
        <x:f>IF(ISNUMBER(I450),I450/J450,"Missing input")</x:f>
        <x:v>367.05882352941177</x:v>
      </x:c>
      <x:c r="L450" s="12" t="n">
        <x:f>Assumptions!B9</x:f>
        <x:v>7</x:v>
      </x:c>
      <x:c r="M450" s="12" t="n">
        <x:f>IF(ISNUMBER(K450),K450/L450,"Missing input")</x:f>
        <x:v>52.436974789915965</x:v>
      </x:c>
      <x:c r="N450" s="17" t="n">
        <x:f>Assumptions!B6</x:f>
        <x:v>6000</x:v>
      </x:c>
      <x:c r="O450" s="17" t="n">
        <x:f>Assumptions!B7</x:f>
        <x:v>1200</x:v>
      </x:c>
      <x:c r="P450" s="17" t="n">
        <x:f>Assumptions!B8</x:f>
        <x:v>24</x:v>
      </x:c>
      <x:c r="Q450" s="12" t="n">
        <x:f>IF(COUNT(Assumptions!B6:B8)&lt;3,"Missing price input",IF(ISNUMBER(M450),M450*N450+K450*O450+I450*P450,"Missing input"))</x:f>
        <x:v>1503892.43697479</x:v>
      </x:c>
      <x:c r="R450" s="15" t="n">
        <x:f>0</x:f>
        <x:v>0</x:v>
      </x:c>
      <x:c r="S450" s="15" t="n">
        <x:f>0</x:f>
        <x:v>0</x:v>
      </x:c>
      <x:c r="T450" s="15" t="n">
        <x:f>0</x:f>
        <x:v>0</x:v>
      </x:c>
      <x:c r="U450" s="15" t="n">
        <x:f>Assumptions!B10</x:f>
        <x:v>0.5</x:v>
      </x:c>
      <x:c r="V450" s="16" t="n">
        <x:f>IF(ISNUMBER(Q450),Q450*R450*S450*T450*U450,"Missing input")</x:f>
        <x:v>0</x:v>
      </x:c>
      <x:c r="W450" s="2"/>
      <x:c r="X450" s="2"/>
    </x:row>
    <x:row r="451" ht="23" customHeight="1">
      <x:c r="A451" s="2" t="str">
        <x:v>VNM</x:v>
      </x:c>
      <x:c r="B451" s="2" t="str">
        <x:v>Viet Nam</x:v>
      </x:c>
      <x:c r="C451" s="2" t="str">
        <x:v>Rest of Asia</x:v>
      </x:c>
      <x:c r="D451" s="2" t="str">
        <x:v>Base</x:v>
      </x:c>
      <x:c r="E451" s="17" t="n">
        <x:f>'Country Inputs'!F226</x:f>
        <x:v>780000</x:v>
      </x:c>
      <x:c r="F451" s="18" t="n">
        <x:f>'Country Inputs'!M226</x:f>
        <x:v>1</x:v>
      </x:c>
      <x:c r="G451" s="18" t="n">
        <x:f>'Country Inputs'!P226</x:f>
        <x:v>0.7</x:v>
      </x:c>
      <x:c r="H451" s="18" t="n">
        <x:f>'Country Inputs'!S226</x:f>
        <x:v>0.17</x:v>
      </x:c>
      <x:c r="I451" s="12" t="n">
        <x:f>IF(COUNT('Country Inputs'!F226,'Country Inputs'!M226,'Country Inputs'!P226,'Country Inputs'!S226)&lt;4,"Missing input",E451*F451*G451*H451)</x:f>
        <x:v>92820</x:v>
      </x:c>
      <x:c r="J451" s="12" t="n">
        <x:f>'Country Inputs'!U226</x:f>
        <x:v>85</x:v>
      </x:c>
      <x:c r="K451" s="12" t="n">
        <x:f>IF(ISNUMBER(I451),I451/J451,"Missing input")</x:f>
        <x:v>1092</x:v>
      </x:c>
      <x:c r="L451" s="12" t="n">
        <x:f>Assumptions!C9</x:f>
        <x:v>7</x:v>
      </x:c>
      <x:c r="M451" s="12" t="n">
        <x:f>IF(ISNUMBER(K451),K451/L451,"Missing input")</x:f>
        <x:v>156</x:v>
      </x:c>
      <x:c r="N451" s="17" t="n">
        <x:f>Assumptions!C6</x:f>
        <x:v>12000</x:v>
      </x:c>
      <x:c r="O451" s="17" t="n">
        <x:f>Assumptions!C7</x:f>
        <x:v>2400</x:v>
      </x:c>
      <x:c r="P451" s="17" t="n">
        <x:f>Assumptions!C8</x:f>
        <x:v>48</x:v>
      </x:c>
      <x:c r="Q451" s="12" t="n">
        <x:f>IF(COUNT(Assumptions!C6:C8)&lt;3,"Missing price input",IF(ISNUMBER(M451),M451*N451+K451*O451+I451*P451,"Missing input"))</x:f>
        <x:v>8948160</x:v>
      </x:c>
      <x:c r="R451" s="15" t="n">
        <x:f>0</x:f>
        <x:v>0</x:v>
      </x:c>
      <x:c r="S451" s="15" t="n">
        <x:f>0</x:f>
        <x:v>0</x:v>
      </x:c>
      <x:c r="T451" s="15" t="n">
        <x:f>0</x:f>
        <x:v>0</x:v>
      </x:c>
      <x:c r="U451" s="15" t="n">
        <x:f>Assumptions!C10</x:f>
        <x:v>0.5</x:v>
      </x:c>
      <x:c r="V451" s="16" t="n">
        <x:f>IF(ISNUMBER(Q451),Q451*R451*S451*T451*U451,"Missing input")</x:f>
        <x:v>0</x:v>
      </x:c>
      <x:c r="W451" s="2"/>
      <x:c r="X451" s="2"/>
    </x:row>
    <x:row r="452" ht="23" customHeight="1">
      <x:c r="A452" s="2" t="str">
        <x:v>VNM</x:v>
      </x:c>
      <x:c r="B452" s="2" t="str">
        <x:v>Viet Nam</x:v>
      </x:c>
      <x:c r="C452" s="2" t="str">
        <x:v>Rest of Asia</x:v>
      </x:c>
      <x:c r="D452" s="2" t="str">
        <x:v>High</x:v>
      </x:c>
      <x:c r="E452" s="17" t="n">
        <x:f>'Country Inputs'!F226</x:f>
        <x:v>780000</x:v>
      </x:c>
      <x:c r="F452" s="18" t="n">
        <x:f>'Country Inputs'!N226</x:f>
        <x:v>1</x:v>
      </x:c>
      <x:c r="G452" s="18" t="n">
        <x:f>'Country Inputs'!Q226</x:f>
        <x:v>0.85</x:v>
      </x:c>
      <x:c r="H452" s="18" t="n">
        <x:f>'Country Inputs'!T226</x:f>
        <x:v>0.3</x:v>
      </x:c>
      <x:c r="I452" s="12" t="n">
        <x:f>IF(COUNT('Country Inputs'!F226,'Country Inputs'!N226,'Country Inputs'!Q226,'Country Inputs'!T226)&lt;4,"Missing input",E452*F452*G452*H452)</x:f>
        <x:v>198900</x:v>
      </x:c>
      <x:c r="J452" s="12" t="n">
        <x:f>'Country Inputs'!U226</x:f>
        <x:v>85</x:v>
      </x:c>
      <x:c r="K452" s="12" t="n">
        <x:f>IF(ISNUMBER(I452),I452/J452,"Missing input")</x:f>
        <x:v>2340</x:v>
      </x:c>
      <x:c r="L452" s="12" t="n">
        <x:f>Assumptions!D9</x:f>
        <x:v>7</x:v>
      </x:c>
      <x:c r="M452" s="12" t="n">
        <x:f>IF(ISNUMBER(K452),K452/L452,"Missing input")</x:f>
        <x:v>334.2857142857143</x:v>
      </x:c>
      <x:c r="N452" s="17" t="n">
        <x:f>Assumptions!D6</x:f>
        <x:v>18000</x:v>
      </x:c>
      <x:c r="O452" s="17" t="n">
        <x:f>Assumptions!D7</x:f>
        <x:v>3600</x:v>
      </x:c>
      <x:c r="P452" s="17" t="n">
        <x:f>Assumptions!D8</x:f>
        <x:v>72</x:v>
      </x:c>
      <x:c r="Q452" s="12" t="n">
        <x:f>IF(COUNT(Assumptions!D6:D8)&lt;3,"Missing price input",IF(ISNUMBER(M452),M452*N452+K452*O452+I452*P452,"Missing input"))</x:f>
        <x:v>28761942.85714286</x:v>
      </x:c>
      <x:c r="R452" s="15" t="n">
        <x:f>0</x:f>
        <x:v>0</x:v>
      </x:c>
      <x:c r="S452" s="15" t="n">
        <x:f>0</x:f>
        <x:v>0</x:v>
      </x:c>
      <x:c r="T452" s="15" t="n">
        <x:f>0</x:f>
        <x:v>0</x:v>
      </x:c>
      <x:c r="U452" s="15" t="n">
        <x:f>Assumptions!D10</x:f>
        <x:v>0.5</x:v>
      </x:c>
      <x:c r="V452" s="16" t="n">
        <x:f>IF(ISNUMBER(Q452),Q452*R452*S452*T452*U452,"Missing input")</x:f>
        <x:v>0</x:v>
      </x:c>
      <x:c r="W452" s="2"/>
      <x:c r="X452" s="2"/>
    </x:row>
    <x:row r="453" ht="23" customHeight="1">
      <x:c r="A453" s="2" t="str">
        <x:v>FJI</x:v>
      </x:c>
      <x:c r="B453" s="2" t="str">
        <x:v>Fiji</x:v>
      </x:c>
      <x:c r="C453" s="2" t="str">
        <x:v>Rest of Oceania</x:v>
      </x:c>
      <x:c r="D453" s="2" t="str">
        <x:v>Low</x:v>
      </x:c>
      <x:c r="E453" s="17" t="n">
        <x:f>'Country Inputs'!F231</x:f>
        <x:v>8648</x:v>
      </x:c>
      <x:c r="F453" s="18" t="n">
        <x:f>'Country Inputs'!L231</x:f>
        <x:v>1</x:v>
      </x:c>
      <x:c r="G453" s="18" t="n">
        <x:f>'Country Inputs'!O231</x:f>
        <x:v>0.5</x:v>
      </x:c>
      <x:c r="H453" s="18" t="n">
        <x:f>'Country Inputs'!R231</x:f>
        <x:v>0.1</x:v>
      </x:c>
      <x:c r="I453" s="12" t="n">
        <x:f>IF(COUNT('Country Inputs'!F231,'Country Inputs'!L231,'Country Inputs'!O231,'Country Inputs'!R231)&lt;4,"Missing input",E453*F453*G453*H453)</x:f>
        <x:v>432.40000000000003</x:v>
      </x:c>
      <x:c r="J453" s="12" t="n">
        <x:f>'Country Inputs'!U231</x:f>
        <x:v>60</x:v>
      </x:c>
      <x:c r="K453" s="12" t="n">
        <x:f>IF(ISNUMBER(I453),I453/J453,"Missing input")</x:f>
        <x:v>7.206666666666667</x:v>
      </x:c>
      <x:c r="L453" s="12" t="n">
        <x:f>Assumptions!B9</x:f>
        <x:v>7</x:v>
      </x:c>
      <x:c r="M453" s="12" t="n">
        <x:f>IF(ISNUMBER(K453),K453/L453,"Missing input")</x:f>
        <x:v>1.0295238095238095</x:v>
      </x:c>
      <x:c r="N453" s="17" t="n">
        <x:f>Assumptions!B6</x:f>
        <x:v>6000</x:v>
      </x:c>
      <x:c r="O453" s="17" t="n">
        <x:f>Assumptions!B7</x:f>
        <x:v>1200</x:v>
      </x:c>
      <x:c r="P453" s="17" t="n">
        <x:f>Assumptions!B8</x:f>
        <x:v>24</x:v>
      </x:c>
      <x:c r="Q453" s="12" t="n">
        <x:f>IF(COUNT(Assumptions!B6:B8)&lt;3,"Missing price input",IF(ISNUMBER(M453),M453*N453+K453*O453+I453*P453,"Missing input"))</x:f>
        <x:v>25202.742857142857</x:v>
      </x:c>
      <x:c r="R453" s="15" t="n">
        <x:f>0</x:f>
        <x:v>0</x:v>
      </x:c>
      <x:c r="S453" s="15" t="n">
        <x:f>0</x:f>
        <x:v>0</x:v>
      </x:c>
      <x:c r="T453" s="15" t="n">
        <x:f>0</x:f>
        <x:v>0</x:v>
      </x:c>
      <x:c r="U453" s="15" t="n">
        <x:f>Assumptions!B10</x:f>
        <x:v>0.5</x:v>
      </x:c>
      <x:c r="V453" s="16" t="n">
        <x:f>IF(ISNUMBER(Q453),Q453*R453*S453*T453*U453,"Missing input")</x:f>
        <x:v>0</x:v>
      </x:c>
      <x:c r="W453" s="2"/>
      <x:c r="X453" s="2"/>
    </x:row>
    <x:row r="454" ht="23" customHeight="1">
      <x:c r="A454" s="2" t="str">
        <x:v>FJI</x:v>
      </x:c>
      <x:c r="B454" s="2" t="str">
        <x:v>Fiji</x:v>
      </x:c>
      <x:c r="C454" s="2" t="str">
        <x:v>Rest of Oceania</x:v>
      </x:c>
      <x:c r="D454" s="2" t="str">
        <x:v>Base</x:v>
      </x:c>
      <x:c r="E454" s="17" t="n">
        <x:f>'Country Inputs'!F231</x:f>
        <x:v>8648</x:v>
      </x:c>
      <x:c r="F454" s="18" t="n">
        <x:f>'Country Inputs'!M231</x:f>
        <x:v>1</x:v>
      </x:c>
      <x:c r="G454" s="18" t="n">
        <x:f>'Country Inputs'!P231</x:f>
        <x:v>0.65</x:v>
      </x:c>
      <x:c r="H454" s="18" t="n">
        <x:f>'Country Inputs'!S231</x:f>
        <x:v>0.2</x:v>
      </x:c>
      <x:c r="I454" s="12" t="n">
        <x:f>IF(COUNT('Country Inputs'!F231,'Country Inputs'!M231,'Country Inputs'!P231,'Country Inputs'!S231)&lt;4,"Missing input",E454*F454*G454*H454)</x:f>
        <x:v>1124.24</x:v>
      </x:c>
      <x:c r="J454" s="12" t="n">
        <x:f>'Country Inputs'!U231</x:f>
        <x:v>60</x:v>
      </x:c>
      <x:c r="K454" s="12" t="n">
        <x:f>IF(ISNUMBER(I454),I454/J454,"Missing input")</x:f>
        <x:v>18.737333333333332</x:v>
      </x:c>
      <x:c r="L454" s="12" t="n">
        <x:f>Assumptions!C9</x:f>
        <x:v>7</x:v>
      </x:c>
      <x:c r="M454" s="12" t="n">
        <x:f>IF(ISNUMBER(K454),K454/L454,"Missing input")</x:f>
        <x:v>2.6767619047619045</x:v>
      </x:c>
      <x:c r="N454" s="17" t="n">
        <x:f>Assumptions!C6</x:f>
        <x:v>12000</x:v>
      </x:c>
      <x:c r="O454" s="17" t="n">
        <x:f>Assumptions!C7</x:f>
        <x:v>2400</x:v>
      </x:c>
      <x:c r="P454" s="17" t="n">
        <x:f>Assumptions!C8</x:f>
        <x:v>48</x:v>
      </x:c>
      <x:c r="Q454" s="12" t="n">
        <x:f>IF(COUNT(Assumptions!C6:C8)&lt;3,"Missing price input",IF(ISNUMBER(M454),M454*N454+K454*O454+I454*P454,"Missing input"))</x:f>
        <x:v>131054.26285714285</x:v>
      </x:c>
      <x:c r="R454" s="15" t="n">
        <x:f>0</x:f>
        <x:v>0</x:v>
      </x:c>
      <x:c r="S454" s="15" t="n">
        <x:f>0</x:f>
        <x:v>0</x:v>
      </x:c>
      <x:c r="T454" s="15" t="n">
        <x:f>0</x:f>
        <x:v>0</x:v>
      </x:c>
      <x:c r="U454" s="15" t="n">
        <x:f>Assumptions!C10</x:f>
        <x:v>0.5</x:v>
      </x:c>
      <x:c r="V454" s="16" t="n">
        <x:f>IF(ISNUMBER(Q454),Q454*R454*S454*T454*U454,"Missing input")</x:f>
        <x:v>0</x:v>
      </x:c>
      <x:c r="W454" s="2"/>
      <x:c r="X454" s="2"/>
    </x:row>
    <x:row r="455" ht="23" customHeight="1">
      <x:c r="A455" s="2" t="str">
        <x:v>FJI</x:v>
      </x:c>
      <x:c r="B455" s="2" t="str">
        <x:v>Fiji</x:v>
      </x:c>
      <x:c r="C455" s="2" t="str">
        <x:v>Rest of Oceania</x:v>
      </x:c>
      <x:c r="D455" s="2" t="str">
        <x:v>High</x:v>
      </x:c>
      <x:c r="E455" s="17" t="n">
        <x:f>'Country Inputs'!F231</x:f>
        <x:v>8648</x:v>
      </x:c>
      <x:c r="F455" s="18" t="n">
        <x:f>'Country Inputs'!N231</x:f>
        <x:v>1</x:v>
      </x:c>
      <x:c r="G455" s="18" t="n">
        <x:f>'Country Inputs'!Q231</x:f>
        <x:v>0.8</x:v>
      </x:c>
      <x:c r="H455" s="18" t="n">
        <x:f>'Country Inputs'!T231</x:f>
        <x:v>0.35</x:v>
      </x:c>
      <x:c r="I455" s="12" t="n">
        <x:f>IF(COUNT('Country Inputs'!F231,'Country Inputs'!N231,'Country Inputs'!Q231,'Country Inputs'!T231)&lt;4,"Missing input",E455*F455*G455*H455)</x:f>
        <x:v>2421.44</x:v>
      </x:c>
      <x:c r="J455" s="12" t="n">
        <x:f>'Country Inputs'!U231</x:f>
        <x:v>60</x:v>
      </x:c>
      <x:c r="K455" s="12" t="n">
        <x:f>IF(ISNUMBER(I455),I455/J455,"Missing input")</x:f>
        <x:v>40.35733333333334</x:v>
      </x:c>
      <x:c r="L455" s="12" t="n">
        <x:f>Assumptions!D9</x:f>
        <x:v>7</x:v>
      </x:c>
      <x:c r="M455" s="12" t="n">
        <x:f>IF(ISNUMBER(K455),K455/L455,"Missing input")</x:f>
        <x:v>5.765333333333333</x:v>
      </x:c>
      <x:c r="N455" s="17" t="n">
        <x:f>Assumptions!D6</x:f>
        <x:v>18000</x:v>
      </x:c>
      <x:c r="O455" s="17" t="n">
        <x:f>Assumptions!D7</x:f>
        <x:v>3600</x:v>
      </x:c>
      <x:c r="P455" s="17" t="n">
        <x:f>Assumptions!D8</x:f>
        <x:v>72</x:v>
      </x:c>
      <x:c r="Q455" s="12" t="n">
        <x:f>IF(COUNT(Assumptions!D6:D8)&lt;3,"Missing price input",IF(ISNUMBER(M455),M455*N455+K455*O455+I455*P455,"Missing input"))</x:f>
        <x:v>423406.08</x:v>
      </x:c>
      <x:c r="R455" s="15" t="n">
        <x:f>0</x:f>
        <x:v>0</x:v>
      </x:c>
      <x:c r="S455" s="15" t="n">
        <x:f>0</x:f>
        <x:v>0</x:v>
      </x:c>
      <x:c r="T455" s="15" t="n">
        <x:f>0</x:f>
        <x:v>0</x:v>
      </x:c>
      <x:c r="U455" s="15" t="n">
        <x:f>Assumptions!D10</x:f>
        <x:v>0.5</x:v>
      </x:c>
      <x:c r="V455" s="16" t="n">
        <x:f>IF(ISNUMBER(Q455),Q455*R455*S455*T455*U455,"Missing input")</x:f>
        <x:v>0</x:v>
      </x:c>
      <x:c r="W455" s="2"/>
      <x:c r="X455" s="2"/>
    </x:row>
    <x:row r="456" ht="23" customHeight="1">
      <x:c r="A456" s="2" t="str">
        <x:v>PYF</x:v>
      </x:c>
      <x:c r="B456" s="2" t="str">
        <x:v>French Polynesia</x:v>
      </x:c>
      <x:c r="C456" s="2" t="str">
        <x:v>Rest of Oceania</x:v>
      </x:c>
      <x:c r="D456" s="2" t="str">
        <x:v>Low</x:v>
      </x:c>
      <x:c r="E456" s="17" t="n">
        <x:f>'Country Inputs'!F232</x:f>
        <x:v>3943</x:v>
      </x:c>
      <x:c r="F456" s="18" t="n">
        <x:f>'Country Inputs'!L232</x:f>
        <x:v>1</x:v>
      </x:c>
      <x:c r="G456" s="18" t="n">
        <x:f>'Country Inputs'!O232</x:f>
        <x:v>0.5</x:v>
      </x:c>
      <x:c r="H456" s="18" t="n">
        <x:f>'Country Inputs'!R232</x:f>
        <x:v>0.1</x:v>
      </x:c>
      <x:c r="I456" s="12" t="n">
        <x:f>IF(COUNT('Country Inputs'!F232,'Country Inputs'!L232,'Country Inputs'!O232,'Country Inputs'!R232)&lt;4,"Missing input",E456*F456*G456*H456)</x:f>
        <x:v>197.15</x:v>
      </x:c>
      <x:c r="J456" s="12" t="n">
        <x:f>'Country Inputs'!U232</x:f>
        <x:v>60</x:v>
      </x:c>
      <x:c r="K456" s="12" t="n">
        <x:f>IF(ISNUMBER(I456),I456/J456,"Missing input")</x:f>
        <x:v>3.2858333333333336</x:v>
      </x:c>
      <x:c r="L456" s="12" t="n">
        <x:f>Assumptions!B9</x:f>
        <x:v>7</x:v>
      </x:c>
      <x:c r="M456" s="12" t="n">
        <x:f>IF(ISNUMBER(K456),K456/L456,"Missing input")</x:f>
        <x:v>0.46940476190476194</x:v>
      </x:c>
      <x:c r="N456" s="17" t="n">
        <x:f>Assumptions!B6</x:f>
        <x:v>6000</x:v>
      </x:c>
      <x:c r="O456" s="17" t="n">
        <x:f>Assumptions!B7</x:f>
        <x:v>1200</x:v>
      </x:c>
      <x:c r="P456" s="17" t="n">
        <x:f>Assumptions!B8</x:f>
        <x:v>24</x:v>
      </x:c>
      <x:c r="Q456" s="12" t="n">
        <x:f>IF(COUNT(Assumptions!B6:B8)&lt;3,"Missing price input",IF(ISNUMBER(M456),M456*N456+K456*O456+I456*P456,"Missing input"))</x:f>
        <x:v>11491.028571428573</x:v>
      </x:c>
      <x:c r="R456" s="15" t="n">
        <x:f>0</x:f>
        <x:v>0</x:v>
      </x:c>
      <x:c r="S456" s="15" t="n">
        <x:f>0</x:f>
        <x:v>0</x:v>
      </x:c>
      <x:c r="T456" s="15" t="n">
        <x:f>0</x:f>
        <x:v>0</x:v>
      </x:c>
      <x:c r="U456" s="15" t="n">
        <x:f>Assumptions!B10</x:f>
        <x:v>0.5</x:v>
      </x:c>
      <x:c r="V456" s="16" t="n">
        <x:f>IF(ISNUMBER(Q456),Q456*R456*S456*T456*U456,"Missing input")</x:f>
        <x:v>0</x:v>
      </x:c>
      <x:c r="W456" s="2"/>
      <x:c r="X456" s="2"/>
    </x:row>
    <x:row r="457" ht="23" customHeight="1">
      <x:c r="A457" s="2" t="str">
        <x:v>PYF</x:v>
      </x:c>
      <x:c r="B457" s="2" t="str">
        <x:v>French Polynesia</x:v>
      </x:c>
      <x:c r="C457" s="2" t="str">
        <x:v>Rest of Oceania</x:v>
      </x:c>
      <x:c r="D457" s="2" t="str">
        <x:v>Base</x:v>
      </x:c>
      <x:c r="E457" s="17" t="n">
        <x:f>'Country Inputs'!F232</x:f>
        <x:v>3943</x:v>
      </x:c>
      <x:c r="F457" s="18" t="n">
        <x:f>'Country Inputs'!M232</x:f>
        <x:v>1</x:v>
      </x:c>
      <x:c r="G457" s="18" t="n">
        <x:f>'Country Inputs'!P232</x:f>
        <x:v>0.65</x:v>
      </x:c>
      <x:c r="H457" s="18" t="n">
        <x:f>'Country Inputs'!S232</x:f>
        <x:v>0.2</x:v>
      </x:c>
      <x:c r="I457" s="12" t="n">
        <x:f>IF(COUNT('Country Inputs'!F232,'Country Inputs'!M232,'Country Inputs'!P232,'Country Inputs'!S232)&lt;4,"Missing input",E457*F457*G457*H457)</x:f>
        <x:v>512.59</x:v>
      </x:c>
      <x:c r="J457" s="12" t="n">
        <x:f>'Country Inputs'!U232</x:f>
        <x:v>60</x:v>
      </x:c>
      <x:c r="K457" s="12" t="n">
        <x:f>IF(ISNUMBER(I457),I457/J457,"Missing input")</x:f>
        <x:v>8.543166666666668</x:v>
      </x:c>
      <x:c r="L457" s="12" t="n">
        <x:f>Assumptions!C9</x:f>
        <x:v>7</x:v>
      </x:c>
      <x:c r="M457" s="12" t="n">
        <x:f>IF(ISNUMBER(K457),K457/L457,"Missing input")</x:f>
        <x:v>1.220452380952381</x:v>
      </x:c>
      <x:c r="N457" s="17" t="n">
        <x:f>Assumptions!C6</x:f>
        <x:v>12000</x:v>
      </x:c>
      <x:c r="O457" s="17" t="n">
        <x:f>Assumptions!C7</x:f>
        <x:v>2400</x:v>
      </x:c>
      <x:c r="P457" s="17" t="n">
        <x:f>Assumptions!C8</x:f>
        <x:v>48</x:v>
      </x:c>
      <x:c r="Q457" s="12" t="n">
        <x:f>IF(COUNT(Assumptions!C6:C8)&lt;3,"Missing price input",IF(ISNUMBER(M457),M457*N457+K457*O457+I457*P457,"Missing input"))</x:f>
        <x:v>59753.34857142857</x:v>
      </x:c>
      <x:c r="R457" s="15" t="n">
        <x:f>0</x:f>
        <x:v>0</x:v>
      </x:c>
      <x:c r="S457" s="15" t="n">
        <x:f>0</x:f>
        <x:v>0</x:v>
      </x:c>
      <x:c r="T457" s="15" t="n">
        <x:f>0</x:f>
        <x:v>0</x:v>
      </x:c>
      <x:c r="U457" s="15" t="n">
        <x:f>Assumptions!C10</x:f>
        <x:v>0.5</x:v>
      </x:c>
      <x:c r="V457" s="16" t="n">
        <x:f>IF(ISNUMBER(Q457),Q457*R457*S457*T457*U457,"Missing input")</x:f>
        <x:v>0</x:v>
      </x:c>
      <x:c r="W457" s="2"/>
      <x:c r="X457" s="2"/>
    </x:row>
    <x:row r="458" ht="23" customHeight="1">
      <x:c r="A458" s="2" t="str">
        <x:v>PYF</x:v>
      </x:c>
      <x:c r="B458" s="2" t="str">
        <x:v>French Polynesia</x:v>
      </x:c>
      <x:c r="C458" s="2" t="str">
        <x:v>Rest of Oceania</x:v>
      </x:c>
      <x:c r="D458" s="2" t="str">
        <x:v>High</x:v>
      </x:c>
      <x:c r="E458" s="17" t="n">
        <x:f>'Country Inputs'!F232</x:f>
        <x:v>3943</x:v>
      </x:c>
      <x:c r="F458" s="18" t="n">
        <x:f>'Country Inputs'!N232</x:f>
        <x:v>1</x:v>
      </x:c>
      <x:c r="G458" s="18" t="n">
        <x:f>'Country Inputs'!Q232</x:f>
        <x:v>0.8</x:v>
      </x:c>
      <x:c r="H458" s="18" t="n">
        <x:f>'Country Inputs'!T232</x:f>
        <x:v>0.35</x:v>
      </x:c>
      <x:c r="I458" s="12" t="n">
        <x:f>IF(COUNT('Country Inputs'!F232,'Country Inputs'!N232,'Country Inputs'!Q232,'Country Inputs'!T232)&lt;4,"Missing input",E458*F458*G458*H458)</x:f>
        <x:v>1104.04</x:v>
      </x:c>
      <x:c r="J458" s="12" t="n">
        <x:f>'Country Inputs'!U232</x:f>
        <x:v>60</x:v>
      </x:c>
      <x:c r="K458" s="12" t="n">
        <x:f>IF(ISNUMBER(I458),I458/J458,"Missing input")</x:f>
        <x:v>18.400666666666666</x:v>
      </x:c>
      <x:c r="L458" s="12" t="n">
        <x:f>Assumptions!D9</x:f>
        <x:v>7</x:v>
      </x:c>
      <x:c r="M458" s="12" t="n">
        <x:f>IF(ISNUMBER(K458),K458/L458,"Missing input")</x:f>
        <x:v>2.6286666666666667</x:v>
      </x:c>
      <x:c r="N458" s="17" t="n">
        <x:f>Assumptions!D6</x:f>
        <x:v>18000</x:v>
      </x:c>
      <x:c r="O458" s="17" t="n">
        <x:f>Assumptions!D7</x:f>
        <x:v>3600</x:v>
      </x:c>
      <x:c r="P458" s="17" t="n">
        <x:f>Assumptions!D8</x:f>
        <x:v>72</x:v>
      </x:c>
      <x:c r="Q458" s="12" t="n">
        <x:f>IF(COUNT(Assumptions!D6:D8)&lt;3,"Missing price input",IF(ISNUMBER(M458),M458*N458+K458*O458+I458*P458,"Missing input"))</x:f>
        <x:v>193049.28</x:v>
      </x:c>
      <x:c r="R458" s="15" t="n">
        <x:f>0</x:f>
        <x:v>0</x:v>
      </x:c>
      <x:c r="S458" s="15" t="n">
        <x:f>0</x:f>
        <x:v>0</x:v>
      </x:c>
      <x:c r="T458" s="15" t="n">
        <x:f>0</x:f>
        <x:v>0</x:v>
      </x:c>
      <x:c r="U458" s="15" t="n">
        <x:f>Assumptions!D10</x:f>
        <x:v>0.5</x:v>
      </x:c>
      <x:c r="V458" s="16" t="n">
        <x:f>IF(ISNUMBER(Q458),Q458*R458*S458*T458*U458,"Missing input")</x:f>
        <x:v>0</x:v>
      </x:c>
      <x:c r="W458" s="2"/>
      <x:c r="X458" s="2"/>
    </x:row>
    <x:row r="459" ht="23" customHeight="1">
      <x:c r="A459" s="2" t="str">
        <x:v>GUM</x:v>
      </x:c>
      <x:c r="B459" s="2" t="str">
        <x:v>Guam</x:v>
      </x:c>
      <x:c r="C459" s="2" t="str">
        <x:v>Rest of Oceania</x:v>
      </x:c>
      <x:c r="D459" s="2" t="str">
        <x:v>Low</x:v>
      </x:c>
      <x:c r="E459" s="17" t="n">
        <x:f>'Country Inputs'!F233</x:f>
        <x:v>8145</x:v>
      </x:c>
      <x:c r="F459" s="18" t="n">
        <x:f>'Country Inputs'!L233</x:f>
        <x:v>1</x:v>
      </x:c>
      <x:c r="G459" s="18" t="n">
        <x:f>'Country Inputs'!O233</x:f>
        <x:v>0.5</x:v>
      </x:c>
      <x:c r="H459" s="18" t="n">
        <x:f>'Country Inputs'!R233</x:f>
        <x:v>0.1</x:v>
      </x:c>
      <x:c r="I459" s="12" t="n">
        <x:f>IF(COUNT('Country Inputs'!F233,'Country Inputs'!L233,'Country Inputs'!O233,'Country Inputs'!R233)&lt;4,"Missing input",E459*F459*G459*H459)</x:f>
        <x:v>407.25</x:v>
      </x:c>
      <x:c r="J459" s="12" t="n">
        <x:f>'Country Inputs'!U233</x:f>
        <x:v>60</x:v>
      </x:c>
      <x:c r="K459" s="12" t="n">
        <x:f>IF(ISNUMBER(I459),I459/J459,"Missing input")</x:f>
        <x:v>6.7875</x:v>
      </x:c>
      <x:c r="L459" s="12" t="n">
        <x:f>Assumptions!B9</x:f>
        <x:v>7</x:v>
      </x:c>
      <x:c r="M459" s="12" t="n">
        <x:f>IF(ISNUMBER(K459),K459/L459,"Missing input")</x:f>
        <x:v>0.9696428571428571</x:v>
      </x:c>
      <x:c r="N459" s="17" t="n">
        <x:f>Assumptions!B6</x:f>
        <x:v>6000</x:v>
      </x:c>
      <x:c r="O459" s="17" t="n">
        <x:f>Assumptions!B7</x:f>
        <x:v>1200</x:v>
      </x:c>
      <x:c r="P459" s="17" t="n">
        <x:f>Assumptions!B8</x:f>
        <x:v>24</x:v>
      </x:c>
      <x:c r="Q459" s="12" t="n">
        <x:f>IF(COUNT(Assumptions!B6:B8)&lt;3,"Missing price input",IF(ISNUMBER(M459),M459*N459+K459*O459+I459*P459,"Missing input"))</x:f>
        <x:v>23736.857142857145</x:v>
      </x:c>
      <x:c r="R459" s="15" t="n">
        <x:f>0</x:f>
        <x:v>0</x:v>
      </x:c>
      <x:c r="S459" s="15" t="n">
        <x:f>0</x:f>
        <x:v>0</x:v>
      </x:c>
      <x:c r="T459" s="15" t="n">
        <x:f>0</x:f>
        <x:v>0</x:v>
      </x:c>
      <x:c r="U459" s="15" t="n">
        <x:f>Assumptions!B10</x:f>
        <x:v>0.5</x:v>
      </x:c>
      <x:c r="V459" s="16" t="n">
        <x:f>IF(ISNUMBER(Q459),Q459*R459*S459*T459*U459,"Missing input")</x:f>
        <x:v>0</x:v>
      </x:c>
      <x:c r="W459" s="2"/>
      <x:c r="X459" s="2"/>
    </x:row>
    <x:row r="460" ht="23" customHeight="1">
      <x:c r="A460" s="2" t="str">
        <x:v>GUM</x:v>
      </x:c>
      <x:c r="B460" s="2" t="str">
        <x:v>Guam</x:v>
      </x:c>
      <x:c r="C460" s="2" t="str">
        <x:v>Rest of Oceania</x:v>
      </x:c>
      <x:c r="D460" s="2" t="str">
        <x:v>Base</x:v>
      </x:c>
      <x:c r="E460" s="17" t="n">
        <x:f>'Country Inputs'!F233</x:f>
        <x:v>8145</x:v>
      </x:c>
      <x:c r="F460" s="18" t="n">
        <x:f>'Country Inputs'!M233</x:f>
        <x:v>1</x:v>
      </x:c>
      <x:c r="G460" s="18" t="n">
        <x:f>'Country Inputs'!P233</x:f>
        <x:v>0.65</x:v>
      </x:c>
      <x:c r="H460" s="18" t="n">
        <x:f>'Country Inputs'!S233</x:f>
        <x:v>0.2</x:v>
      </x:c>
      <x:c r="I460" s="12" t="n">
        <x:f>IF(COUNT('Country Inputs'!F233,'Country Inputs'!M233,'Country Inputs'!P233,'Country Inputs'!S233)&lt;4,"Missing input",E460*F460*G460*H460)</x:f>
        <x:v>1058.8500000000001</x:v>
      </x:c>
      <x:c r="J460" s="12" t="n">
        <x:f>'Country Inputs'!U233</x:f>
        <x:v>60</x:v>
      </x:c>
      <x:c r="K460" s="12" t="n">
        <x:f>IF(ISNUMBER(I460),I460/J460,"Missing input")</x:f>
        <x:v>17.6475</x:v>
      </x:c>
      <x:c r="L460" s="12" t="n">
        <x:f>Assumptions!C9</x:f>
        <x:v>7</x:v>
      </x:c>
      <x:c r="M460" s="12" t="n">
        <x:f>IF(ISNUMBER(K460),K460/L460,"Missing input")</x:f>
        <x:v>2.5210714285714286</x:v>
      </x:c>
      <x:c r="N460" s="17" t="n">
        <x:f>Assumptions!C6</x:f>
        <x:v>12000</x:v>
      </x:c>
      <x:c r="O460" s="17" t="n">
        <x:f>Assumptions!C7</x:f>
        <x:v>2400</x:v>
      </x:c>
      <x:c r="P460" s="17" t="n">
        <x:f>Assumptions!C8</x:f>
        <x:v>48</x:v>
      </x:c>
      <x:c r="Q460" s="12" t="n">
        <x:f>IF(COUNT(Assumptions!C6:C8)&lt;3,"Missing price input",IF(ISNUMBER(M460),M460*N460+K460*O460+I460*P460,"Missing input"))</x:f>
        <x:v>123431.65714285715</x:v>
      </x:c>
      <x:c r="R460" s="15" t="n">
        <x:f>0</x:f>
        <x:v>0</x:v>
      </x:c>
      <x:c r="S460" s="15" t="n">
        <x:f>0</x:f>
        <x:v>0</x:v>
      </x:c>
      <x:c r="T460" s="15" t="n">
        <x:f>0</x:f>
        <x:v>0</x:v>
      </x:c>
      <x:c r="U460" s="15" t="n">
        <x:f>Assumptions!C10</x:f>
        <x:v>0.5</x:v>
      </x:c>
      <x:c r="V460" s="16" t="n">
        <x:f>IF(ISNUMBER(Q460),Q460*R460*S460*T460*U460,"Missing input")</x:f>
        <x:v>0</x:v>
      </x:c>
      <x:c r="W460" s="2"/>
      <x:c r="X460" s="2"/>
    </x:row>
    <x:row r="461" ht="23" customHeight="1">
      <x:c r="A461" s="2" t="str">
        <x:v>GUM</x:v>
      </x:c>
      <x:c r="B461" s="2" t="str">
        <x:v>Guam</x:v>
      </x:c>
      <x:c r="C461" s="2" t="str">
        <x:v>Rest of Oceania</x:v>
      </x:c>
      <x:c r="D461" s="2" t="str">
        <x:v>High</x:v>
      </x:c>
      <x:c r="E461" s="17" t="n">
        <x:f>'Country Inputs'!F233</x:f>
        <x:v>8145</x:v>
      </x:c>
      <x:c r="F461" s="18" t="n">
        <x:f>'Country Inputs'!N233</x:f>
        <x:v>1</x:v>
      </x:c>
      <x:c r="G461" s="18" t="n">
        <x:f>'Country Inputs'!Q233</x:f>
        <x:v>0.8</x:v>
      </x:c>
      <x:c r="H461" s="18" t="n">
        <x:f>'Country Inputs'!T233</x:f>
        <x:v>0.35</x:v>
      </x:c>
      <x:c r="I461" s="12" t="n">
        <x:f>IF(COUNT('Country Inputs'!F233,'Country Inputs'!N233,'Country Inputs'!Q233,'Country Inputs'!T233)&lt;4,"Missing input",E461*F461*G461*H461)</x:f>
        <x:v>2280.6</x:v>
      </x:c>
      <x:c r="J461" s="12" t="n">
        <x:f>'Country Inputs'!U233</x:f>
        <x:v>60</x:v>
      </x:c>
      <x:c r="K461" s="12" t="n">
        <x:f>IF(ISNUMBER(I461),I461/J461,"Missing input")</x:f>
        <x:v>38.01</x:v>
      </x:c>
      <x:c r="L461" s="12" t="n">
        <x:f>Assumptions!D9</x:f>
        <x:v>7</x:v>
      </x:c>
      <x:c r="M461" s="12" t="n">
        <x:f>IF(ISNUMBER(K461),K461/L461,"Missing input")</x:f>
        <x:v>5.43</x:v>
      </x:c>
      <x:c r="N461" s="17" t="n">
        <x:f>Assumptions!D6</x:f>
        <x:v>18000</x:v>
      </x:c>
      <x:c r="O461" s="17" t="n">
        <x:f>Assumptions!D7</x:f>
        <x:v>3600</x:v>
      </x:c>
      <x:c r="P461" s="17" t="n">
        <x:f>Assumptions!D8</x:f>
        <x:v>72</x:v>
      </x:c>
      <x:c r="Q461" s="12" t="n">
        <x:f>IF(COUNT(Assumptions!D6:D8)&lt;3,"Missing price input",IF(ISNUMBER(M461),M461*N461+K461*O461+I461*P461,"Missing input"))</x:f>
        <x:v>398779.19999999995</x:v>
      </x:c>
      <x:c r="R461" s="15" t="n">
        <x:f>0</x:f>
        <x:v>0</x:v>
      </x:c>
      <x:c r="S461" s="15" t="n">
        <x:f>0</x:f>
        <x:v>0</x:v>
      </x:c>
      <x:c r="T461" s="15" t="n">
        <x:f>0</x:f>
        <x:v>0</x:v>
      </x:c>
      <x:c r="U461" s="15" t="n">
        <x:f>Assumptions!D10</x:f>
        <x:v>0.5</x:v>
      </x:c>
      <x:c r="V461" s="16" t="n">
        <x:f>IF(ISNUMBER(Q461),Q461*R461*S461*T461*U461,"Missing input")</x:f>
        <x:v>0</x:v>
      </x:c>
      <x:c r="W461" s="2"/>
      <x:c r="X461" s="2"/>
    </x:row>
    <x:row r="462" ht="23" customHeight="1">
      <x:c r="A462" s="2" t="str">
        <x:v>KIR</x:v>
      </x:c>
      <x:c r="B462" s="2" t="str">
        <x:v>Kiribati</x:v>
      </x:c>
      <x:c r="C462" s="2" t="str">
        <x:v>Rest of Oceania</x:v>
      </x:c>
      <x:c r="D462" s="2" t="str">
        <x:v>Low</x:v>
      </x:c>
      <x:c r="E462" s="17" t="n">
        <x:f>'Country Inputs'!F235</x:f>
        <x:v>376</x:v>
      </x:c>
      <x:c r="F462" s="18" t="n">
        <x:f>'Country Inputs'!L235</x:f>
        <x:v>1</x:v>
      </x:c>
      <x:c r="G462" s="18" t="n">
        <x:f>'Country Inputs'!O235</x:f>
        <x:v>0.5</x:v>
      </x:c>
      <x:c r="H462" s="18" t="n">
        <x:f>'Country Inputs'!R235</x:f>
        <x:v>0.1</x:v>
      </x:c>
      <x:c r="I462" s="12" t="n">
        <x:f>IF(COUNT('Country Inputs'!F235,'Country Inputs'!L235,'Country Inputs'!O235,'Country Inputs'!R235)&lt;4,"Missing input",E462*F462*G462*H462)</x:f>
        <x:v>18.8</x:v>
      </x:c>
      <x:c r="J462" s="12" t="n">
        <x:f>'Country Inputs'!U235</x:f>
        <x:v>60</x:v>
      </x:c>
      <x:c r="K462" s="12" t="n">
        <x:f>IF(ISNUMBER(I462),I462/J462,"Missing input")</x:f>
        <x:v>0.31333333333333335</x:v>
      </x:c>
      <x:c r="L462" s="12" t="n">
        <x:f>Assumptions!B9</x:f>
        <x:v>7</x:v>
      </x:c>
      <x:c r="M462" s="12" t="n">
        <x:f>IF(ISNUMBER(K462),K462/L462,"Missing input")</x:f>
        <x:v>0.04476190476190477</x:v>
      </x:c>
      <x:c r="N462" s="17" t="n">
        <x:f>Assumptions!B6</x:f>
        <x:v>6000</x:v>
      </x:c>
      <x:c r="O462" s="17" t="n">
        <x:f>Assumptions!B7</x:f>
        <x:v>1200</x:v>
      </x:c>
      <x:c r="P462" s="17" t="n">
        <x:f>Assumptions!B8</x:f>
        <x:v>24</x:v>
      </x:c>
      <x:c r="Q462" s="12" t="n">
        <x:f>IF(COUNT(Assumptions!B6:B8)&lt;3,"Missing price input",IF(ISNUMBER(M462),M462*N462+K462*O462+I462*P462,"Missing input"))</x:f>
        <x:v>1095.7714285714287</x:v>
      </x:c>
      <x:c r="R462" s="15" t="n">
        <x:f>0</x:f>
        <x:v>0</x:v>
      </x:c>
      <x:c r="S462" s="15" t="n">
        <x:f>0</x:f>
        <x:v>0</x:v>
      </x:c>
      <x:c r="T462" s="15" t="n">
        <x:f>0</x:f>
        <x:v>0</x:v>
      </x:c>
      <x:c r="U462" s="15" t="n">
        <x:f>Assumptions!B10</x:f>
        <x:v>0.5</x:v>
      </x:c>
      <x:c r="V462" s="16" t="n">
        <x:f>IF(ISNUMBER(Q462),Q462*R462*S462*T462*U462,"Missing input")</x:f>
        <x:v>0</x:v>
      </x:c>
      <x:c r="W462" s="2"/>
      <x:c r="X462" s="2"/>
    </x:row>
    <x:row r="463" ht="23" customHeight="1">
      <x:c r="A463" s="2" t="str">
        <x:v>KIR</x:v>
      </x:c>
      <x:c r="B463" s="2" t="str">
        <x:v>Kiribati</x:v>
      </x:c>
      <x:c r="C463" s="2" t="str">
        <x:v>Rest of Oceania</x:v>
      </x:c>
      <x:c r="D463" s="2" t="str">
        <x:v>Base</x:v>
      </x:c>
      <x:c r="E463" s="17" t="n">
        <x:f>'Country Inputs'!F235</x:f>
        <x:v>376</x:v>
      </x:c>
      <x:c r="F463" s="18" t="n">
        <x:f>'Country Inputs'!M235</x:f>
        <x:v>1</x:v>
      </x:c>
      <x:c r="G463" s="18" t="n">
        <x:f>'Country Inputs'!P235</x:f>
        <x:v>0.65</x:v>
      </x:c>
      <x:c r="H463" s="18" t="n">
        <x:f>'Country Inputs'!S235</x:f>
        <x:v>0.2</x:v>
      </x:c>
      <x:c r="I463" s="12" t="n">
        <x:f>IF(COUNT('Country Inputs'!F235,'Country Inputs'!M235,'Country Inputs'!P235,'Country Inputs'!S235)&lt;4,"Missing input",E463*F463*G463*H463)</x:f>
        <x:v>48.88</x:v>
      </x:c>
      <x:c r="J463" s="12" t="n">
        <x:f>'Country Inputs'!U235</x:f>
        <x:v>60</x:v>
      </x:c>
      <x:c r="K463" s="12" t="n">
        <x:f>IF(ISNUMBER(I463),I463/J463,"Missing input")</x:f>
        <x:v>0.8146666666666668</x:v>
      </x:c>
      <x:c r="L463" s="12" t="n">
        <x:f>Assumptions!C9</x:f>
        <x:v>7</x:v>
      </x:c>
      <x:c r="M463" s="12" t="n">
        <x:f>IF(ISNUMBER(K463),K463/L463,"Missing input")</x:f>
        <x:v>0.11638095238095239</x:v>
      </x:c>
      <x:c r="N463" s="17" t="n">
        <x:f>Assumptions!C6</x:f>
        <x:v>12000</x:v>
      </x:c>
      <x:c r="O463" s="17" t="n">
        <x:f>Assumptions!C7</x:f>
        <x:v>2400</x:v>
      </x:c>
      <x:c r="P463" s="17" t="n">
        <x:f>Assumptions!C8</x:f>
        <x:v>48</x:v>
      </x:c>
      <x:c r="Q463" s="12" t="n">
        <x:f>IF(COUNT(Assumptions!C6:C8)&lt;3,"Missing price input",IF(ISNUMBER(M463),M463*N463+K463*O463+I463*P463,"Missing input"))</x:f>
        <x:v>5698.01142857143</x:v>
      </x:c>
      <x:c r="R463" s="15" t="n">
        <x:f>0</x:f>
        <x:v>0</x:v>
      </x:c>
      <x:c r="S463" s="15" t="n">
        <x:f>0</x:f>
        <x:v>0</x:v>
      </x:c>
      <x:c r="T463" s="15" t="n">
        <x:f>0</x:f>
        <x:v>0</x:v>
      </x:c>
      <x:c r="U463" s="15" t="n">
        <x:f>Assumptions!C10</x:f>
        <x:v>0.5</x:v>
      </x:c>
      <x:c r="V463" s="16" t="n">
        <x:f>IF(ISNUMBER(Q463),Q463*R463*S463*T463*U463,"Missing input")</x:f>
        <x:v>0</x:v>
      </x:c>
      <x:c r="W463" s="2"/>
      <x:c r="X463" s="2"/>
    </x:row>
    <x:row r="464" ht="23" customHeight="1">
      <x:c r="A464" s="2" t="str">
        <x:v>KIR</x:v>
      </x:c>
      <x:c r="B464" s="2" t="str">
        <x:v>Kiribati</x:v>
      </x:c>
      <x:c r="C464" s="2" t="str">
        <x:v>Rest of Oceania</x:v>
      </x:c>
      <x:c r="D464" s="2" t="str">
        <x:v>High</x:v>
      </x:c>
      <x:c r="E464" s="17" t="n">
        <x:f>'Country Inputs'!F235</x:f>
        <x:v>376</x:v>
      </x:c>
      <x:c r="F464" s="18" t="n">
        <x:f>'Country Inputs'!N235</x:f>
        <x:v>1</x:v>
      </x:c>
      <x:c r="G464" s="18" t="n">
        <x:f>'Country Inputs'!Q235</x:f>
        <x:v>0.8</x:v>
      </x:c>
      <x:c r="H464" s="18" t="n">
        <x:f>'Country Inputs'!T235</x:f>
        <x:v>0.35</x:v>
      </x:c>
      <x:c r="I464" s="12" t="n">
        <x:f>IF(COUNT('Country Inputs'!F235,'Country Inputs'!N235,'Country Inputs'!Q235,'Country Inputs'!T235)&lt;4,"Missing input",E464*F464*G464*H464)</x:f>
        <x:v>105.28</x:v>
      </x:c>
      <x:c r="J464" s="12" t="n">
        <x:f>'Country Inputs'!U235</x:f>
        <x:v>60</x:v>
      </x:c>
      <x:c r="K464" s="12" t="n">
        <x:f>IF(ISNUMBER(I464),I464/J464,"Missing input")</x:f>
        <x:v>1.7546666666666666</x:v>
      </x:c>
      <x:c r="L464" s="12" t="n">
        <x:f>Assumptions!D9</x:f>
        <x:v>7</x:v>
      </x:c>
      <x:c r="M464" s="12" t="n">
        <x:f>IF(ISNUMBER(K464),K464/L464,"Missing input")</x:f>
        <x:v>0.25066666666666665</x:v>
      </x:c>
      <x:c r="N464" s="17" t="n">
        <x:f>Assumptions!D6</x:f>
        <x:v>18000</x:v>
      </x:c>
      <x:c r="O464" s="17" t="n">
        <x:f>Assumptions!D7</x:f>
        <x:v>3600</x:v>
      </x:c>
      <x:c r="P464" s="17" t="n">
        <x:f>Assumptions!D8</x:f>
        <x:v>72</x:v>
      </x:c>
      <x:c r="Q464" s="12" t="n">
        <x:f>IF(COUNT(Assumptions!D6:D8)&lt;3,"Missing price input",IF(ISNUMBER(M464),M464*N464+K464*O464+I464*P464,"Missing input"))</x:f>
        <x:v>18408.96</x:v>
      </x:c>
      <x:c r="R464" s="15" t="n">
        <x:f>0</x:f>
        <x:v>0</x:v>
      </x:c>
      <x:c r="S464" s="15" t="n">
        <x:f>0</x:f>
        <x:v>0</x:v>
      </x:c>
      <x:c r="T464" s="15" t="n">
        <x:f>0</x:f>
        <x:v>0</x:v>
      </x:c>
      <x:c r="U464" s="15" t="n">
        <x:f>Assumptions!D10</x:f>
        <x:v>0.5</x:v>
      </x:c>
      <x:c r="V464" s="16" t="n">
        <x:f>IF(ISNUMBER(Q464),Q464*R464*S464*T464*U464,"Missing input")</x:f>
        <x:v>0</x:v>
      </x:c>
      <x:c r="W464" s="2"/>
      <x:c r="X464" s="2"/>
    </x:row>
    <x:row r="465" ht="23" customHeight="1">
      <x:c r="A465" s="2" t="str">
        <x:v>NZL</x:v>
      </x:c>
      <x:c r="B465" s="2" t="str">
        <x:v>New Zealand</x:v>
      </x:c>
      <x:c r="C465" s="2" t="str">
        <x:v>Rest of Oceania</x:v>
      </x:c>
      <x:c r="D465" s="2" t="str">
        <x:v>Low</x:v>
      </x:c>
      <x:c r="E465" s="17" t="n">
        <x:f>'Country Inputs'!F240</x:f>
        <x:v>78261</x:v>
      </x:c>
      <x:c r="F465" s="18" t="n">
        <x:f>'Country Inputs'!L240</x:f>
        <x:v>1</x:v>
      </x:c>
      <x:c r="G465" s="18" t="n">
        <x:f>'Country Inputs'!O240</x:f>
        <x:v>0.5</x:v>
      </x:c>
      <x:c r="H465" s="18" t="n">
        <x:f>'Country Inputs'!R240</x:f>
        <x:v>0.1</x:v>
      </x:c>
      <x:c r="I465" s="12" t="n">
        <x:f>IF(COUNT('Country Inputs'!F240,'Country Inputs'!L240,'Country Inputs'!O240,'Country Inputs'!R240)&lt;4,"Missing input",E465*F465*G465*H465)</x:f>
        <x:v>3913.05</x:v>
      </x:c>
      <x:c r="J465" s="12" t="n">
        <x:f>'Country Inputs'!U240</x:f>
        <x:v>60</x:v>
      </x:c>
      <x:c r="K465" s="12" t="n">
        <x:f>IF(ISNUMBER(I465),I465/J465,"Missing input")</x:f>
        <x:v>65.2175</x:v>
      </x:c>
      <x:c r="L465" s="12" t="n">
        <x:f>Assumptions!B9</x:f>
        <x:v>7</x:v>
      </x:c>
      <x:c r="M465" s="12" t="n">
        <x:f>IF(ISNUMBER(K465),K465/L465,"Missing input")</x:f>
        <x:v>9.316785714285714</x:v>
      </x:c>
      <x:c r="N465" s="17" t="n">
        <x:f>Assumptions!B6</x:f>
        <x:v>6000</x:v>
      </x:c>
      <x:c r="O465" s="17" t="n">
        <x:f>Assumptions!B7</x:f>
        <x:v>1200</x:v>
      </x:c>
      <x:c r="P465" s="17" t="n">
        <x:f>Assumptions!B8</x:f>
        <x:v>24</x:v>
      </x:c>
      <x:c r="Q465" s="12" t="n">
        <x:f>IF(COUNT(Assumptions!B6:B8)&lt;3,"Missing price input",IF(ISNUMBER(M465),M465*N465+K465*O465+I465*P465,"Missing input"))</x:f>
        <x:v>228074.9142857143</x:v>
      </x:c>
      <x:c r="R465" s="15" t="n">
        <x:f>0</x:f>
        <x:v>0</x:v>
      </x:c>
      <x:c r="S465" s="15" t="n">
        <x:f>0</x:f>
        <x:v>0</x:v>
      </x:c>
      <x:c r="T465" s="15" t="n">
        <x:f>0</x:f>
        <x:v>0</x:v>
      </x:c>
      <x:c r="U465" s="15" t="n">
        <x:f>Assumptions!B10</x:f>
        <x:v>0.5</x:v>
      </x:c>
      <x:c r="V465" s="16" t="n">
        <x:f>IF(ISNUMBER(Q465),Q465*R465*S465*T465*U465,"Missing input")</x:f>
        <x:v>0</x:v>
      </x:c>
      <x:c r="W465" s="2"/>
      <x:c r="X465" s="2"/>
    </x:row>
    <x:row r="466" ht="23" customHeight="1">
      <x:c r="A466" s="2" t="str">
        <x:v>NZL</x:v>
      </x:c>
      <x:c r="B466" s="2" t="str">
        <x:v>New Zealand</x:v>
      </x:c>
      <x:c r="C466" s="2" t="str">
        <x:v>Rest of Oceania</x:v>
      </x:c>
      <x:c r="D466" s="2" t="str">
        <x:v>Base</x:v>
      </x:c>
      <x:c r="E466" s="17" t="n">
        <x:f>'Country Inputs'!F240</x:f>
        <x:v>78261</x:v>
      </x:c>
      <x:c r="F466" s="18" t="n">
        <x:f>'Country Inputs'!M240</x:f>
        <x:v>1</x:v>
      </x:c>
      <x:c r="G466" s="18" t="n">
        <x:f>'Country Inputs'!P240</x:f>
        <x:v>0.65</x:v>
      </x:c>
      <x:c r="H466" s="18" t="n">
        <x:f>'Country Inputs'!S240</x:f>
        <x:v>0.2</x:v>
      </x:c>
      <x:c r="I466" s="12" t="n">
        <x:f>IF(COUNT('Country Inputs'!F240,'Country Inputs'!M240,'Country Inputs'!P240,'Country Inputs'!S240)&lt;4,"Missing input",E466*F466*G466*H466)</x:f>
        <x:v>10173.93</x:v>
      </x:c>
      <x:c r="J466" s="12" t="n">
        <x:f>'Country Inputs'!U240</x:f>
        <x:v>60</x:v>
      </x:c>
      <x:c r="K466" s="12" t="n">
        <x:f>IF(ISNUMBER(I466),I466/J466,"Missing input")</x:f>
        <x:v>169.56550000000001</x:v>
      </x:c>
      <x:c r="L466" s="12" t="n">
        <x:f>Assumptions!C9</x:f>
        <x:v>7</x:v>
      </x:c>
      <x:c r="M466" s="12" t="n">
        <x:f>IF(ISNUMBER(K466),K466/L466,"Missing input")</x:f>
        <x:v>24.22364285714286</x:v>
      </x:c>
      <x:c r="N466" s="17" t="n">
        <x:f>Assumptions!C6</x:f>
        <x:v>12000</x:v>
      </x:c>
      <x:c r="O466" s="17" t="n">
        <x:f>Assumptions!C7</x:f>
        <x:v>2400</x:v>
      </x:c>
      <x:c r="P466" s="17" t="n">
        <x:f>Assumptions!C8</x:f>
        <x:v>48</x:v>
      </x:c>
      <x:c r="Q466" s="12" t="n">
        <x:f>IF(COUNT(Assumptions!C6:C8)&lt;3,"Missing price input",IF(ISNUMBER(M466),M466*N466+K466*O466+I466*P466,"Missing input"))</x:f>
        <x:v>1185989.5542857144</x:v>
      </x:c>
      <x:c r="R466" s="15" t="n">
        <x:f>0</x:f>
        <x:v>0</x:v>
      </x:c>
      <x:c r="S466" s="15" t="n">
        <x:f>0</x:f>
        <x:v>0</x:v>
      </x:c>
      <x:c r="T466" s="15" t="n">
        <x:f>0</x:f>
        <x:v>0</x:v>
      </x:c>
      <x:c r="U466" s="15" t="n">
        <x:f>Assumptions!C10</x:f>
        <x:v>0.5</x:v>
      </x:c>
      <x:c r="V466" s="16" t="n">
        <x:f>IF(ISNUMBER(Q466),Q466*R466*S466*T466*U466,"Missing input")</x:f>
        <x:v>0</x:v>
      </x:c>
      <x:c r="W466" s="2"/>
      <x:c r="X466" s="2"/>
    </x:row>
    <x:row r="467" ht="23" customHeight="1">
      <x:c r="A467" s="2" t="str">
        <x:v>NZL</x:v>
      </x:c>
      <x:c r="B467" s="2" t="str">
        <x:v>New Zealand</x:v>
      </x:c>
      <x:c r="C467" s="2" t="str">
        <x:v>Rest of Oceania</x:v>
      </x:c>
      <x:c r="D467" s="2" t="str">
        <x:v>High</x:v>
      </x:c>
      <x:c r="E467" s="17" t="n">
        <x:f>'Country Inputs'!F240</x:f>
        <x:v>78261</x:v>
      </x:c>
      <x:c r="F467" s="18" t="n">
        <x:f>'Country Inputs'!N240</x:f>
        <x:v>1</x:v>
      </x:c>
      <x:c r="G467" s="18" t="n">
        <x:f>'Country Inputs'!Q240</x:f>
        <x:v>0.8</x:v>
      </x:c>
      <x:c r="H467" s="18" t="n">
        <x:f>'Country Inputs'!T240</x:f>
        <x:v>0.35</x:v>
      </x:c>
      <x:c r="I467" s="12" t="n">
        <x:f>IF(COUNT('Country Inputs'!F240,'Country Inputs'!N240,'Country Inputs'!Q240,'Country Inputs'!T240)&lt;4,"Missing input",E467*F467*G467*H467)</x:f>
        <x:v>21913.079999999998</x:v>
      </x:c>
      <x:c r="J467" s="12" t="n">
        <x:f>'Country Inputs'!U240</x:f>
        <x:v>60</x:v>
      </x:c>
      <x:c r="K467" s="12" t="n">
        <x:f>IF(ISNUMBER(I467),I467/J467,"Missing input")</x:f>
        <x:v>365.21799999999996</x:v>
      </x:c>
      <x:c r="L467" s="12" t="n">
        <x:f>Assumptions!D9</x:f>
        <x:v>7</x:v>
      </x:c>
      <x:c r="M467" s="12" t="n">
        <x:f>IF(ISNUMBER(K467),K467/L467,"Missing input")</x:f>
        <x:v>52.17399999999999</x:v>
      </x:c>
      <x:c r="N467" s="17" t="n">
        <x:f>Assumptions!D6</x:f>
        <x:v>18000</x:v>
      </x:c>
      <x:c r="O467" s="17" t="n">
        <x:f>Assumptions!D7</x:f>
        <x:v>3600</x:v>
      </x:c>
      <x:c r="P467" s="17" t="n">
        <x:f>Assumptions!D8</x:f>
        <x:v>72</x:v>
      </x:c>
      <x:c r="Q467" s="12" t="n">
        <x:f>IF(COUNT(Assumptions!D6:D8)&lt;3,"Missing price input",IF(ISNUMBER(M467),M467*N467+K467*O467+I467*P467,"Missing input"))</x:f>
        <x:v>3831658.5599999996</x:v>
      </x:c>
      <x:c r="R467" s="15" t="n">
        <x:f>0</x:f>
        <x:v>0</x:v>
      </x:c>
      <x:c r="S467" s="15" t="n">
        <x:f>0</x:f>
        <x:v>0</x:v>
      </x:c>
      <x:c r="T467" s="15" t="n">
        <x:f>0</x:f>
        <x:v>0</x:v>
      </x:c>
      <x:c r="U467" s="15" t="n">
        <x:f>Assumptions!D10</x:f>
        <x:v>0.5</x:v>
      </x:c>
      <x:c r="V467" s="16" t="n">
        <x:f>IF(ISNUMBER(Q467),Q467*R467*S467*T467*U467,"Missing input")</x:f>
        <x:v>0</x:v>
      </x:c>
      <x:c r="W467" s="2"/>
      <x:c r="X467" s="2"/>
    </x:row>
    <x:row r="468" ht="23" customHeight="1">
      <x:c r="A468" s="2" t="str">
        <x:v>MNP</x:v>
      </x:c>
      <x:c r="B468" s="2" t="str">
        <x:v>Northern Mariana Islands</x:v>
      </x:c>
      <x:c r="C468" s="2" t="str">
        <x:v>Rest of Oceania</x:v>
      </x:c>
      <x:c r="D468" s="2" t="str">
        <x:v>Low</x:v>
      </x:c>
      <x:c r="E468" s="17" t="n">
        <x:f>'Country Inputs'!F243</x:f>
        <x:v>3706</x:v>
      </x:c>
      <x:c r="F468" s="18" t="n">
        <x:f>'Country Inputs'!L243</x:f>
        <x:v>1</x:v>
      </x:c>
      <x:c r="G468" s="18" t="n">
        <x:f>'Country Inputs'!O243</x:f>
        <x:v>0.5</x:v>
      </x:c>
      <x:c r="H468" s="18" t="n">
        <x:f>'Country Inputs'!R243</x:f>
        <x:v>0.1</x:v>
      </x:c>
      <x:c r="I468" s="12" t="n">
        <x:f>IF(COUNT('Country Inputs'!F243,'Country Inputs'!L243,'Country Inputs'!O243,'Country Inputs'!R243)&lt;4,"Missing input",E468*F468*G468*H468)</x:f>
        <x:v>185.3</x:v>
      </x:c>
      <x:c r="J468" s="12" t="n">
        <x:f>'Country Inputs'!U243</x:f>
        <x:v>60</x:v>
      </x:c>
      <x:c r="K468" s="12" t="n">
        <x:f>IF(ISNUMBER(I468),I468/J468,"Missing input")</x:f>
        <x:v>3.0883333333333334</x:v>
      </x:c>
      <x:c r="L468" s="12" t="n">
        <x:f>Assumptions!B9</x:f>
        <x:v>7</x:v>
      </x:c>
      <x:c r="M468" s="12" t="n">
        <x:f>IF(ISNUMBER(K468),K468/L468,"Missing input")</x:f>
        <x:v>0.4411904761904762</x:v>
      </x:c>
      <x:c r="N468" s="17" t="n">
        <x:f>Assumptions!B6</x:f>
        <x:v>6000</x:v>
      </x:c>
      <x:c r="O468" s="17" t="n">
        <x:f>Assumptions!B7</x:f>
        <x:v>1200</x:v>
      </x:c>
      <x:c r="P468" s="17" t="n">
        <x:f>Assumptions!B8</x:f>
        <x:v>24</x:v>
      </x:c>
      <x:c r="Q468" s="12" t="n">
        <x:f>IF(COUNT(Assumptions!B6:B8)&lt;3,"Missing price input",IF(ISNUMBER(M468),M468*N468+K468*O468+I468*P468,"Missing input"))</x:f>
        <x:v>10800.342857142858</x:v>
      </x:c>
      <x:c r="R468" s="15" t="n">
        <x:f>0</x:f>
        <x:v>0</x:v>
      </x:c>
      <x:c r="S468" s="15" t="n">
        <x:f>0</x:f>
        <x:v>0</x:v>
      </x:c>
      <x:c r="T468" s="15" t="n">
        <x:f>0</x:f>
        <x:v>0</x:v>
      </x:c>
      <x:c r="U468" s="15" t="n">
        <x:f>Assumptions!B10</x:f>
        <x:v>0.5</x:v>
      </x:c>
      <x:c r="V468" s="16" t="n">
        <x:f>IF(ISNUMBER(Q468),Q468*R468*S468*T468*U468,"Missing input")</x:f>
        <x:v>0</x:v>
      </x:c>
      <x:c r="W468" s="2"/>
      <x:c r="X468" s="2"/>
    </x:row>
    <x:row r="469" ht="23" customHeight="1">
      <x:c r="A469" s="2" t="str">
        <x:v>MNP</x:v>
      </x:c>
      <x:c r="B469" s="2" t="str">
        <x:v>Northern Mariana Islands</x:v>
      </x:c>
      <x:c r="C469" s="2" t="str">
        <x:v>Rest of Oceania</x:v>
      </x:c>
      <x:c r="D469" s="2" t="str">
        <x:v>Base</x:v>
      </x:c>
      <x:c r="E469" s="17" t="n">
        <x:f>'Country Inputs'!F243</x:f>
        <x:v>3706</x:v>
      </x:c>
      <x:c r="F469" s="18" t="n">
        <x:f>'Country Inputs'!M243</x:f>
        <x:v>1</x:v>
      </x:c>
      <x:c r="G469" s="18" t="n">
        <x:f>'Country Inputs'!P243</x:f>
        <x:v>0.65</x:v>
      </x:c>
      <x:c r="H469" s="18" t="n">
        <x:f>'Country Inputs'!S243</x:f>
        <x:v>0.2</x:v>
      </x:c>
      <x:c r="I469" s="12" t="n">
        <x:f>IF(COUNT('Country Inputs'!F243,'Country Inputs'!M243,'Country Inputs'!P243,'Country Inputs'!S243)&lt;4,"Missing input",E469*F469*G469*H469)</x:f>
        <x:v>481.78000000000003</x:v>
      </x:c>
      <x:c r="J469" s="12" t="n">
        <x:f>'Country Inputs'!U243</x:f>
        <x:v>60</x:v>
      </x:c>
      <x:c r="K469" s="12" t="n">
        <x:f>IF(ISNUMBER(I469),I469/J469,"Missing input")</x:f>
        <x:v>8.029666666666667</x:v>
      </x:c>
      <x:c r="L469" s="12" t="n">
        <x:f>Assumptions!C9</x:f>
        <x:v>7</x:v>
      </x:c>
      <x:c r="M469" s="12" t="n">
        <x:f>IF(ISNUMBER(K469),K469/L469,"Missing input")</x:f>
        <x:v>1.1470952380952382</x:v>
      </x:c>
      <x:c r="N469" s="17" t="n">
        <x:f>Assumptions!C6</x:f>
        <x:v>12000</x:v>
      </x:c>
      <x:c r="O469" s="17" t="n">
        <x:f>Assumptions!C7</x:f>
        <x:v>2400</x:v>
      </x:c>
      <x:c r="P469" s="17" t="n">
        <x:f>Assumptions!C8</x:f>
        <x:v>48</x:v>
      </x:c>
      <x:c r="Q469" s="12" t="n">
        <x:f>IF(COUNT(Assumptions!C6:C8)&lt;3,"Missing price input",IF(ISNUMBER(M469),M469*N469+K469*O469+I469*P469,"Missing input"))</x:f>
        <x:v>56161.78285714286</x:v>
      </x:c>
      <x:c r="R469" s="15" t="n">
        <x:f>0</x:f>
        <x:v>0</x:v>
      </x:c>
      <x:c r="S469" s="15" t="n">
        <x:f>0</x:f>
        <x:v>0</x:v>
      </x:c>
      <x:c r="T469" s="15" t="n">
        <x:f>0</x:f>
        <x:v>0</x:v>
      </x:c>
      <x:c r="U469" s="15" t="n">
        <x:f>Assumptions!C10</x:f>
        <x:v>0.5</x:v>
      </x:c>
      <x:c r="V469" s="16" t="n">
        <x:f>IF(ISNUMBER(Q469),Q469*R469*S469*T469*U469,"Missing input")</x:f>
        <x:v>0</x:v>
      </x:c>
      <x:c r="W469" s="2"/>
      <x:c r="X469" s="2"/>
    </x:row>
    <x:row r="470" ht="23" customHeight="1">
      <x:c r="A470" s="2" t="str">
        <x:v>MNP</x:v>
      </x:c>
      <x:c r="B470" s="2" t="str">
        <x:v>Northern Mariana Islands</x:v>
      </x:c>
      <x:c r="C470" s="2" t="str">
        <x:v>Rest of Oceania</x:v>
      </x:c>
      <x:c r="D470" s="2" t="str">
        <x:v>High</x:v>
      </x:c>
      <x:c r="E470" s="17" t="n">
        <x:f>'Country Inputs'!F243</x:f>
        <x:v>3706</x:v>
      </x:c>
      <x:c r="F470" s="18" t="n">
        <x:f>'Country Inputs'!N243</x:f>
        <x:v>1</x:v>
      </x:c>
      <x:c r="G470" s="18" t="n">
        <x:f>'Country Inputs'!Q243</x:f>
        <x:v>0.8</x:v>
      </x:c>
      <x:c r="H470" s="18" t="n">
        <x:f>'Country Inputs'!T243</x:f>
        <x:v>0.35</x:v>
      </x:c>
      <x:c r="I470" s="12" t="n">
        <x:f>IF(COUNT('Country Inputs'!F243,'Country Inputs'!N243,'Country Inputs'!Q243,'Country Inputs'!T243)&lt;4,"Missing input",E470*F470*G470*H470)</x:f>
        <x:v>1037.68</x:v>
      </x:c>
      <x:c r="J470" s="12" t="n">
        <x:f>'Country Inputs'!U243</x:f>
        <x:v>60</x:v>
      </x:c>
      <x:c r="K470" s="12" t="n">
        <x:f>IF(ISNUMBER(I470),I470/J470,"Missing input")</x:f>
        <x:v>17.294666666666668</x:v>
      </x:c>
      <x:c r="L470" s="12" t="n">
        <x:f>Assumptions!D9</x:f>
        <x:v>7</x:v>
      </x:c>
      <x:c r="M470" s="12" t="n">
        <x:f>IF(ISNUMBER(K470),K470/L470,"Missing input")</x:f>
        <x:v>2.470666666666667</x:v>
      </x:c>
      <x:c r="N470" s="17" t="n">
        <x:f>Assumptions!D6</x:f>
        <x:v>18000</x:v>
      </x:c>
      <x:c r="O470" s="17" t="n">
        <x:f>Assumptions!D7</x:f>
        <x:v>3600</x:v>
      </x:c>
      <x:c r="P470" s="17" t="n">
        <x:f>Assumptions!D8</x:f>
        <x:v>72</x:v>
      </x:c>
      <x:c r="Q470" s="12" t="n">
        <x:f>IF(COUNT(Assumptions!D6:D8)&lt;3,"Missing price input",IF(ISNUMBER(M470),M470*N470+K470*O470+I470*P470,"Missing input"))</x:f>
        <x:v>181445.76</x:v>
      </x:c>
      <x:c r="R470" s="15" t="n">
        <x:f>0</x:f>
        <x:v>0</x:v>
      </x:c>
      <x:c r="S470" s="15" t="n">
        <x:f>0</x:f>
        <x:v>0</x:v>
      </x:c>
      <x:c r="T470" s="15" t="n">
        <x:f>0</x:f>
        <x:v>0</x:v>
      </x:c>
      <x:c r="U470" s="15" t="n">
        <x:f>Assumptions!D10</x:f>
        <x:v>0.5</x:v>
      </x:c>
      <x:c r="V470" s="16" t="n">
        <x:f>IF(ISNUMBER(Q470),Q470*R470*S470*T470*U470,"Missing input")</x:f>
        <x:v>0</x:v>
      </x:c>
      <x:c r="W470" s="2"/>
      <x:c r="X470" s="2"/>
    </x:row>
    <x:row r="471" ht="23" customHeight="1">
      <x:c r="A471" s="2" t="str">
        <x:v>PLW</x:v>
      </x:c>
      <x:c r="B471" s="2" t="str">
        <x:v>Palau</x:v>
      </x:c>
      <x:c r="C471" s="2" t="str">
        <x:v>Rest of Oceania</x:v>
      </x:c>
      <x:c r="D471" s="2" t="str">
        <x:v>Low</x:v>
      </x:c>
      <x:c r="E471" s="17" t="n">
        <x:f>'Country Inputs'!F244</x:f>
        <x:v>2285</x:v>
      </x:c>
      <x:c r="F471" s="18" t="n">
        <x:f>'Country Inputs'!L244</x:f>
        <x:v>1</x:v>
      </x:c>
      <x:c r="G471" s="18" t="n">
        <x:f>'Country Inputs'!O244</x:f>
        <x:v>0.5</x:v>
      </x:c>
      <x:c r="H471" s="18" t="n">
        <x:f>'Country Inputs'!R244</x:f>
        <x:v>0.1</x:v>
      </x:c>
      <x:c r="I471" s="12" t="n">
        <x:f>IF(COUNT('Country Inputs'!F244,'Country Inputs'!L244,'Country Inputs'!O244,'Country Inputs'!R244)&lt;4,"Missing input",E471*F471*G471*H471)</x:f>
        <x:v>114.25</x:v>
      </x:c>
      <x:c r="J471" s="12" t="n">
        <x:f>'Country Inputs'!U244</x:f>
        <x:v>60</x:v>
      </x:c>
      <x:c r="K471" s="12" t="n">
        <x:f>IF(ISNUMBER(I471),I471/J471,"Missing input")</x:f>
        <x:v>1.9041666666666666</x:v>
      </x:c>
      <x:c r="L471" s="12" t="n">
        <x:f>Assumptions!B9</x:f>
        <x:v>7</x:v>
      </x:c>
      <x:c r="M471" s="12" t="n">
        <x:f>IF(ISNUMBER(K471),K471/L471,"Missing input")</x:f>
        <x:v>0.2720238095238095</x:v>
      </x:c>
      <x:c r="N471" s="17" t="n">
        <x:f>Assumptions!B6</x:f>
        <x:v>6000</x:v>
      </x:c>
      <x:c r="O471" s="17" t="n">
        <x:f>Assumptions!B7</x:f>
        <x:v>1200</x:v>
      </x:c>
      <x:c r="P471" s="17" t="n">
        <x:f>Assumptions!B8</x:f>
        <x:v>24</x:v>
      </x:c>
      <x:c r="Q471" s="12" t="n">
        <x:f>IF(COUNT(Assumptions!B6:B8)&lt;3,"Missing price input",IF(ISNUMBER(M471),M471*N471+K471*O471+I471*P471,"Missing input"))</x:f>
        <x:v>6659.142857142857</x:v>
      </x:c>
      <x:c r="R471" s="15" t="n">
        <x:f>0</x:f>
        <x:v>0</x:v>
      </x:c>
      <x:c r="S471" s="15" t="n">
        <x:f>0</x:f>
        <x:v>0</x:v>
      </x:c>
      <x:c r="T471" s="15" t="n">
        <x:f>0</x:f>
        <x:v>0</x:v>
      </x:c>
      <x:c r="U471" s="15" t="n">
        <x:f>Assumptions!B10</x:f>
        <x:v>0.5</x:v>
      </x:c>
      <x:c r="V471" s="16" t="n">
        <x:f>IF(ISNUMBER(Q471),Q471*R471*S471*T471*U471,"Missing input")</x:f>
        <x:v>0</x:v>
      </x:c>
      <x:c r="W471" s="2"/>
      <x:c r="X471" s="2"/>
    </x:row>
    <x:row r="472" ht="23" customHeight="1">
      <x:c r="A472" s="2" t="str">
        <x:v>PLW</x:v>
      </x:c>
      <x:c r="B472" s="2" t="str">
        <x:v>Palau</x:v>
      </x:c>
      <x:c r="C472" s="2" t="str">
        <x:v>Rest of Oceania</x:v>
      </x:c>
      <x:c r="D472" s="2" t="str">
        <x:v>Base</x:v>
      </x:c>
      <x:c r="E472" s="17" t="n">
        <x:f>'Country Inputs'!F244</x:f>
        <x:v>2285</x:v>
      </x:c>
      <x:c r="F472" s="18" t="n">
        <x:f>'Country Inputs'!M244</x:f>
        <x:v>1</x:v>
      </x:c>
      <x:c r="G472" s="18" t="n">
        <x:f>'Country Inputs'!P244</x:f>
        <x:v>0.65</x:v>
      </x:c>
      <x:c r="H472" s="18" t="n">
        <x:f>'Country Inputs'!S244</x:f>
        <x:v>0.2</x:v>
      </x:c>
      <x:c r="I472" s="12" t="n">
        <x:f>IF(COUNT('Country Inputs'!F244,'Country Inputs'!M244,'Country Inputs'!P244,'Country Inputs'!S244)&lt;4,"Missing input",E472*F472*G472*H472)</x:f>
        <x:v>297.05</x:v>
      </x:c>
      <x:c r="J472" s="12" t="n">
        <x:f>'Country Inputs'!U244</x:f>
        <x:v>60</x:v>
      </x:c>
      <x:c r="K472" s="12" t="n">
        <x:f>IF(ISNUMBER(I472),I472/J472,"Missing input")</x:f>
        <x:v>4.950833333333334</x:v>
      </x:c>
      <x:c r="L472" s="12" t="n">
        <x:f>Assumptions!C9</x:f>
        <x:v>7</x:v>
      </x:c>
      <x:c r="M472" s="12" t="n">
        <x:f>IF(ISNUMBER(K472),K472/L472,"Missing input")</x:f>
        <x:v>0.7072619047619048</x:v>
      </x:c>
      <x:c r="N472" s="17" t="n">
        <x:f>Assumptions!C6</x:f>
        <x:v>12000</x:v>
      </x:c>
      <x:c r="O472" s="17" t="n">
        <x:f>Assumptions!C7</x:f>
        <x:v>2400</x:v>
      </x:c>
      <x:c r="P472" s="17" t="n">
        <x:f>Assumptions!C8</x:f>
        <x:v>48</x:v>
      </x:c>
      <x:c r="Q472" s="12" t="n">
        <x:f>IF(COUNT(Assumptions!C6:C8)&lt;3,"Missing price input",IF(ISNUMBER(M472),M472*N472+K472*O472+I472*P472,"Missing input"))</x:f>
        <x:v>34627.54285714286</x:v>
      </x:c>
      <x:c r="R472" s="15" t="n">
        <x:f>0</x:f>
        <x:v>0</x:v>
      </x:c>
      <x:c r="S472" s="15" t="n">
        <x:f>0</x:f>
        <x:v>0</x:v>
      </x:c>
      <x:c r="T472" s="15" t="n">
        <x:f>0</x:f>
        <x:v>0</x:v>
      </x:c>
      <x:c r="U472" s="15" t="n">
        <x:f>Assumptions!C10</x:f>
        <x:v>0.5</x:v>
      </x:c>
      <x:c r="V472" s="16" t="n">
        <x:f>IF(ISNUMBER(Q472),Q472*R472*S472*T472*U472,"Missing input")</x:f>
        <x:v>0</x:v>
      </x:c>
      <x:c r="W472" s="2"/>
      <x:c r="X472" s="2"/>
    </x:row>
    <x:row r="473" ht="23" customHeight="1">
      <x:c r="A473" s="2" t="str">
        <x:v>PLW</x:v>
      </x:c>
      <x:c r="B473" s="2" t="str">
        <x:v>Palau</x:v>
      </x:c>
      <x:c r="C473" s="2" t="str">
        <x:v>Rest of Oceania</x:v>
      </x:c>
      <x:c r="D473" s="2" t="str">
        <x:v>High</x:v>
      </x:c>
      <x:c r="E473" s="17" t="n">
        <x:f>'Country Inputs'!F244</x:f>
        <x:v>2285</x:v>
      </x:c>
      <x:c r="F473" s="18" t="n">
        <x:f>'Country Inputs'!N244</x:f>
        <x:v>1</x:v>
      </x:c>
      <x:c r="G473" s="18" t="n">
        <x:f>'Country Inputs'!Q244</x:f>
        <x:v>0.8</x:v>
      </x:c>
      <x:c r="H473" s="18" t="n">
        <x:f>'Country Inputs'!T244</x:f>
        <x:v>0.35</x:v>
      </x:c>
      <x:c r="I473" s="12" t="n">
        <x:f>IF(COUNT('Country Inputs'!F244,'Country Inputs'!N244,'Country Inputs'!Q244,'Country Inputs'!T244)&lt;4,"Missing input",E473*F473*G473*H473)</x:f>
        <x:v>639.8</x:v>
      </x:c>
      <x:c r="J473" s="12" t="n">
        <x:f>'Country Inputs'!U244</x:f>
        <x:v>60</x:v>
      </x:c>
      <x:c r="K473" s="12" t="n">
        <x:f>IF(ISNUMBER(I473),I473/J473,"Missing input")</x:f>
        <x:v>10.663333333333332</x:v>
      </x:c>
      <x:c r="L473" s="12" t="n">
        <x:f>Assumptions!D9</x:f>
        <x:v>7</x:v>
      </x:c>
      <x:c r="M473" s="12" t="n">
        <x:f>IF(ISNUMBER(K473),K473/L473,"Missing input")</x:f>
        <x:v>1.5233333333333332</x:v>
      </x:c>
      <x:c r="N473" s="17" t="n">
        <x:f>Assumptions!D6</x:f>
        <x:v>18000</x:v>
      </x:c>
      <x:c r="O473" s="17" t="n">
        <x:f>Assumptions!D7</x:f>
        <x:v>3600</x:v>
      </x:c>
      <x:c r="P473" s="17" t="n">
        <x:f>Assumptions!D8</x:f>
        <x:v>72</x:v>
      </x:c>
      <x:c r="Q473" s="12" t="n">
        <x:f>IF(COUNT(Assumptions!D6:D8)&lt;3,"Missing price input",IF(ISNUMBER(M473),M473*N473+K473*O473+I473*P473,"Missing input"))</x:f>
        <x:v>111873.59999999998</x:v>
      </x:c>
      <x:c r="R473" s="15" t="n">
        <x:f>0</x:f>
        <x:v>0</x:v>
      </x:c>
      <x:c r="S473" s="15" t="n">
        <x:f>0</x:f>
        <x:v>0</x:v>
      </x:c>
      <x:c r="T473" s="15" t="n">
        <x:f>0</x:f>
        <x:v>0</x:v>
      </x:c>
      <x:c r="U473" s="15" t="n">
        <x:f>Assumptions!D10</x:f>
        <x:v>0.5</x:v>
      </x:c>
      <x:c r="V473" s="16" t="n">
        <x:f>IF(ISNUMBER(Q473),Q473*R473*S473*T473*U473,"Missing input")</x:f>
        <x:v>0</x:v>
      </x:c>
      <x:c r="W473" s="2"/>
      <x:c r="X473" s="2"/>
    </x:row>
    <x:row r="474" ht="23" customHeight="1">
      <x:c r="A474" s="2" t="str">
        <x:v>TON</x:v>
      </x:c>
      <x:c r="B474" s="2" t="str">
        <x:v>Tonga</x:v>
      </x:c>
      <x:c r="C474" s="2" t="str">
        <x:v>Rest of Oceania</x:v>
      </x:c>
      <x:c r="D474" s="2" t="str">
        <x:v>Low</x:v>
      </x:c>
      <x:c r="E474" s="17" t="n">
        <x:f>'Country Inputs'!F250</x:f>
        <x:v>1309</x:v>
      </x:c>
      <x:c r="F474" s="18" t="n">
        <x:f>'Country Inputs'!L250</x:f>
        <x:v>1</x:v>
      </x:c>
      <x:c r="G474" s="18" t="n">
        <x:f>'Country Inputs'!O250</x:f>
        <x:v>0.5</x:v>
      </x:c>
      <x:c r="H474" s="18" t="n">
        <x:f>'Country Inputs'!R250</x:f>
        <x:v>0.1</x:v>
      </x:c>
      <x:c r="I474" s="12" t="n">
        <x:f>IF(COUNT('Country Inputs'!F250,'Country Inputs'!L250,'Country Inputs'!O250,'Country Inputs'!R250)&lt;4,"Missing input",E474*F474*G474*H474)</x:f>
        <x:v>65.45</x:v>
      </x:c>
      <x:c r="J474" s="12" t="n">
        <x:f>'Country Inputs'!U250</x:f>
        <x:v>60</x:v>
      </x:c>
      <x:c r="K474" s="12" t="n">
        <x:f>IF(ISNUMBER(I474),I474/J474,"Missing input")</x:f>
        <x:v>1.0908333333333333</x:v>
      </x:c>
      <x:c r="L474" s="12" t="n">
        <x:f>Assumptions!B9</x:f>
        <x:v>7</x:v>
      </x:c>
      <x:c r="M474" s="12" t="n">
        <x:f>IF(ISNUMBER(K474),K474/L474,"Missing input")</x:f>
        <x:v>0.15583333333333332</x:v>
      </x:c>
      <x:c r="N474" s="17" t="n">
        <x:f>Assumptions!B6</x:f>
        <x:v>6000</x:v>
      </x:c>
      <x:c r="O474" s="17" t="n">
        <x:f>Assumptions!B7</x:f>
        <x:v>1200</x:v>
      </x:c>
      <x:c r="P474" s="17" t="n">
        <x:f>Assumptions!B8</x:f>
        <x:v>24</x:v>
      </x:c>
      <x:c r="Q474" s="12" t="n">
        <x:f>IF(COUNT(Assumptions!B6:B8)&lt;3,"Missing price input",IF(ISNUMBER(M474),M474*N474+K474*O474+I474*P474,"Missing input"))</x:f>
        <x:v>3814.8</x:v>
      </x:c>
      <x:c r="R474" s="15" t="n">
        <x:f>0</x:f>
        <x:v>0</x:v>
      </x:c>
      <x:c r="S474" s="15" t="n">
        <x:f>0</x:f>
        <x:v>0</x:v>
      </x:c>
      <x:c r="T474" s="15" t="n">
        <x:f>0</x:f>
        <x:v>0</x:v>
      </x:c>
      <x:c r="U474" s="15" t="n">
        <x:f>Assumptions!B10</x:f>
        <x:v>0.5</x:v>
      </x:c>
      <x:c r="V474" s="16" t="n">
        <x:f>IF(ISNUMBER(Q474),Q474*R474*S474*T474*U474,"Missing input")</x:f>
        <x:v>0</x:v>
      </x:c>
      <x:c r="W474" s="2"/>
      <x:c r="X474" s="2"/>
    </x:row>
    <x:row r="475" ht="23" customHeight="1">
      <x:c r="A475" s="2" t="str">
        <x:v>TON</x:v>
      </x:c>
      <x:c r="B475" s="2" t="str">
        <x:v>Tonga</x:v>
      </x:c>
      <x:c r="C475" s="2" t="str">
        <x:v>Rest of Oceania</x:v>
      </x:c>
      <x:c r="D475" s="2" t="str">
        <x:v>Base</x:v>
      </x:c>
      <x:c r="E475" s="17" t="n">
        <x:f>'Country Inputs'!F250</x:f>
        <x:v>1309</x:v>
      </x:c>
      <x:c r="F475" s="18" t="n">
        <x:f>'Country Inputs'!M250</x:f>
        <x:v>1</x:v>
      </x:c>
      <x:c r="G475" s="18" t="n">
        <x:f>'Country Inputs'!P250</x:f>
        <x:v>0.65</x:v>
      </x:c>
      <x:c r="H475" s="18" t="n">
        <x:f>'Country Inputs'!S250</x:f>
        <x:v>0.2</x:v>
      </x:c>
      <x:c r="I475" s="12" t="n">
        <x:f>IF(COUNT('Country Inputs'!F250,'Country Inputs'!M250,'Country Inputs'!P250,'Country Inputs'!S250)&lt;4,"Missing input",E475*F475*G475*H475)</x:f>
        <x:v>170.17000000000002</x:v>
      </x:c>
      <x:c r="J475" s="12" t="n">
        <x:f>'Country Inputs'!U250</x:f>
        <x:v>60</x:v>
      </x:c>
      <x:c r="K475" s="12" t="n">
        <x:f>IF(ISNUMBER(I475),I475/J475,"Missing input")</x:f>
        <x:v>2.8361666666666667</x:v>
      </x:c>
      <x:c r="L475" s="12" t="n">
        <x:f>Assumptions!C9</x:f>
        <x:v>7</x:v>
      </x:c>
      <x:c r="M475" s="12" t="n">
        <x:f>IF(ISNUMBER(K475),K475/L475,"Missing input")</x:f>
        <x:v>0.4051666666666667</x:v>
      </x:c>
      <x:c r="N475" s="17" t="n">
        <x:f>Assumptions!C6</x:f>
        <x:v>12000</x:v>
      </x:c>
      <x:c r="O475" s="17" t="n">
        <x:f>Assumptions!C7</x:f>
        <x:v>2400</x:v>
      </x:c>
      <x:c r="P475" s="17" t="n">
        <x:f>Assumptions!C8</x:f>
        <x:v>48</x:v>
      </x:c>
      <x:c r="Q475" s="12" t="n">
        <x:f>IF(COUNT(Assumptions!C6:C8)&lt;3,"Missing price input",IF(ISNUMBER(M475),M475*N475+K475*O475+I475*P475,"Missing input"))</x:f>
        <x:v>19836.96</x:v>
      </x:c>
      <x:c r="R475" s="15" t="n">
        <x:f>0</x:f>
        <x:v>0</x:v>
      </x:c>
      <x:c r="S475" s="15" t="n">
        <x:f>0</x:f>
        <x:v>0</x:v>
      </x:c>
      <x:c r="T475" s="15" t="n">
        <x:f>0</x:f>
        <x:v>0</x:v>
      </x:c>
      <x:c r="U475" s="15" t="n">
        <x:f>Assumptions!C10</x:f>
        <x:v>0.5</x:v>
      </x:c>
      <x:c r="V475" s="16" t="n">
        <x:f>IF(ISNUMBER(Q475),Q475*R475*S475*T475*U475,"Missing input")</x:f>
        <x:v>0</x:v>
      </x:c>
      <x:c r="W475" s="2"/>
      <x:c r="X475" s="2"/>
    </x:row>
    <x:row r="476" ht="23" customHeight="1">
      <x:c r="A476" s="2" t="str">
        <x:v>TON</x:v>
      </x:c>
      <x:c r="B476" s="2" t="str">
        <x:v>Tonga</x:v>
      </x:c>
      <x:c r="C476" s="2" t="str">
        <x:v>Rest of Oceania</x:v>
      </x:c>
      <x:c r="D476" s="2" t="str">
        <x:v>High</x:v>
      </x:c>
      <x:c r="E476" s="17" t="n">
        <x:f>'Country Inputs'!F250</x:f>
        <x:v>1309</x:v>
      </x:c>
      <x:c r="F476" s="18" t="n">
        <x:f>'Country Inputs'!N250</x:f>
        <x:v>1</x:v>
      </x:c>
      <x:c r="G476" s="18" t="n">
        <x:f>'Country Inputs'!Q250</x:f>
        <x:v>0.8</x:v>
      </x:c>
      <x:c r="H476" s="18" t="n">
        <x:f>'Country Inputs'!T250</x:f>
        <x:v>0.35</x:v>
      </x:c>
      <x:c r="I476" s="12" t="n">
        <x:f>IF(COUNT('Country Inputs'!F250,'Country Inputs'!N250,'Country Inputs'!Q250,'Country Inputs'!T250)&lt;4,"Missing input",E476*F476*G476*H476)</x:f>
        <x:v>366.52</x:v>
      </x:c>
      <x:c r="J476" s="12" t="n">
        <x:f>'Country Inputs'!U250</x:f>
        <x:v>60</x:v>
      </x:c>
      <x:c r="K476" s="12" t="n">
        <x:f>IF(ISNUMBER(I476),I476/J476,"Missing input")</x:f>
        <x:v>6.108666666666666</x:v>
      </x:c>
      <x:c r="L476" s="12" t="n">
        <x:f>Assumptions!D9</x:f>
        <x:v>7</x:v>
      </x:c>
      <x:c r="M476" s="12" t="n">
        <x:f>IF(ISNUMBER(K476),K476/L476,"Missing input")</x:f>
        <x:v>0.8726666666666666</x:v>
      </x:c>
      <x:c r="N476" s="17" t="n">
        <x:f>Assumptions!D6</x:f>
        <x:v>18000</x:v>
      </x:c>
      <x:c r="O476" s="17" t="n">
        <x:f>Assumptions!D7</x:f>
        <x:v>3600</x:v>
      </x:c>
      <x:c r="P476" s="17" t="n">
        <x:f>Assumptions!D8</x:f>
        <x:v>72</x:v>
      </x:c>
      <x:c r="Q476" s="12" t="n">
        <x:f>IF(COUNT(Assumptions!D6:D8)&lt;3,"Missing price input",IF(ISNUMBER(M476),M476*N476+K476*O476+I476*P476,"Missing input"))</x:f>
        <x:v>64088.64</x:v>
      </x:c>
      <x:c r="R476" s="15" t="n">
        <x:f>0</x:f>
        <x:v>0</x:v>
      </x:c>
      <x:c r="S476" s="15" t="n">
        <x:f>0</x:f>
        <x:v>0</x:v>
      </x:c>
      <x:c r="T476" s="15" t="n">
        <x:f>0</x:f>
        <x:v>0</x:v>
      </x:c>
      <x:c r="U476" s="15" t="n">
        <x:f>Assumptions!D10</x:f>
        <x:v>0.5</x:v>
      </x:c>
      <x:c r="V476" s="16" t="n">
        <x:f>IF(ISNUMBER(Q476),Q476*R476*S476*T476*U476,"Missing input")</x:f>
        <x:v>0</x:v>
      </x:c>
      <x:c r="W476" s="2"/>
      <x:c r="X476" s="2"/>
    </x:row>
    <x:row r="477" ht="23" customHeight="1">
      <x:c r="A477" s="2" t="str">
        <x:v>USA</x:v>
      </x:c>
      <x:c r="B477" s="2" t="str">
        <x:v>United States of America</x:v>
      </x:c>
      <x:c r="C477" s="2" t="str">
        <x:v>United States</x:v>
      </x:c>
      <x:c r="D477" s="2" t="str">
        <x:v>Low</x:v>
      </x:c>
      <x:c r="E477" s="17" t="n">
        <x:f>'Country Inputs'!F255</x:f>
        <x:v>5700000</x:v>
      </x:c>
      <x:c r="F477" s="18" t="n">
        <x:f>'Country Inputs'!L255</x:f>
        <x:v>1</x:v>
      </x:c>
      <x:c r="G477" s="18" t="n">
        <x:f>'Country Inputs'!O255</x:f>
        <x:v>0.22</x:v>
      </x:c>
      <x:c r="H477" s="18" t="n">
        <x:f>'Country Inputs'!R255</x:f>
        <x:v>0.14</x:v>
      </x:c>
      <x:c r="I477" s="12" t="n">
        <x:f>IF(COUNT('Country Inputs'!F255,'Country Inputs'!L255,'Country Inputs'!O255,'Country Inputs'!R255)&lt;4,"Missing input",E477*F477*G477*H477)</x:f>
        <x:v>175560.00000000003</x:v>
      </x:c>
      <x:c r="J477" s="12" t="n">
        <x:f>'Country Inputs'!U255</x:f>
        <x:v>110</x:v>
      </x:c>
      <x:c r="K477" s="12" t="n">
        <x:f>IF(ISNUMBER(I477),I477/J477,"Missing input")</x:f>
        <x:v>1596.0000000000002</x:v>
      </x:c>
      <x:c r="L477" s="12" t="n">
        <x:f>Assumptions!B9</x:f>
        <x:v>7</x:v>
      </x:c>
      <x:c r="M477" s="12" t="n">
        <x:f>IF(ISNUMBER(K477),K477/L477,"Missing input")</x:f>
        <x:v>228.00000000000003</x:v>
      </x:c>
      <x:c r="N477" s="17" t="n">
        <x:f>Assumptions!B6</x:f>
        <x:v>6000</x:v>
      </x:c>
      <x:c r="O477" s="17" t="n">
        <x:f>Assumptions!B7</x:f>
        <x:v>1200</x:v>
      </x:c>
      <x:c r="P477" s="17" t="n">
        <x:f>Assumptions!B8</x:f>
        <x:v>24</x:v>
      </x:c>
      <x:c r="Q477" s="12" t="n">
        <x:f>IF(COUNT(Assumptions!B6:B8)&lt;3,"Missing price input",IF(ISNUMBER(M477),M477*N477+K477*O477+I477*P477,"Missing input"))</x:f>
        <x:v>7496640.000000002</x:v>
      </x:c>
      <x:c r="R477" s="15" t="n">
        <x:f>Assumptions!B11</x:f>
        <x:v>0.05</x:v>
      </x:c>
      <x:c r="S477" s="15" t="n">
        <x:f>Assumptions!B12</x:f>
        <x:v>0.6</x:v>
      </x:c>
      <x:c r="T477" s="15" t="n">
        <x:f>Assumptions!B13</x:f>
        <x:v>0.4</x:v>
      </x:c>
      <x:c r="U477" s="15" t="n">
        <x:f>Assumptions!B10</x:f>
        <x:v>0.5</x:v>
      </x:c>
      <x:c r="V477" s="16" t="n">
        <x:f>IF(ISNUMBER(Q477),Q477*R477*S477*T477*U477,"Missing input")</x:f>
        <x:v>44979.84000000002</x:v>
      </x:c>
      <x:c r="W477" s="2"/>
      <x:c r="X477" s="2"/>
    </x:row>
    <x:row r="478" ht="23" customHeight="1">
      <x:c r="A478" s="2" t="str">
        <x:v>USA</x:v>
      </x:c>
      <x:c r="B478" s="2" t="str">
        <x:v>United States of America</x:v>
      </x:c>
      <x:c r="C478" s="2" t="str">
        <x:v>United States</x:v>
      </x:c>
      <x:c r="D478" s="2" t="str">
        <x:v>Base</x:v>
      </x:c>
      <x:c r="E478" s="17" t="n">
        <x:f>'Country Inputs'!F255</x:f>
        <x:v>5700000</x:v>
      </x:c>
      <x:c r="F478" s="18" t="n">
        <x:f>'Country Inputs'!M255</x:f>
        <x:v>1</x:v>
      </x:c>
      <x:c r="G478" s="18" t="n">
        <x:f>'Country Inputs'!P255</x:f>
        <x:v>0.28</x:v>
      </x:c>
      <x:c r="H478" s="18" t="n">
        <x:f>'Country Inputs'!S255</x:f>
        <x:v>0.25</x:v>
      </x:c>
      <x:c r="I478" s="12" t="n">
        <x:f>IF(COUNT('Country Inputs'!F255,'Country Inputs'!M255,'Country Inputs'!P255,'Country Inputs'!S255)&lt;4,"Missing input",E478*F478*G478*H478)</x:f>
        <x:v>399000.00000000006</x:v>
      </x:c>
      <x:c r="J478" s="12" t="n">
        <x:f>'Country Inputs'!U255</x:f>
        <x:v>110</x:v>
      </x:c>
      <x:c r="K478" s="12" t="n">
        <x:f>IF(ISNUMBER(I478),I478/J478,"Missing input")</x:f>
        <x:v>3627.272727272728</x:v>
      </x:c>
      <x:c r="L478" s="12" t="n">
        <x:f>Assumptions!C9</x:f>
        <x:v>7</x:v>
      </x:c>
      <x:c r="M478" s="12" t="n">
        <x:f>IF(ISNUMBER(K478),K478/L478,"Missing input")</x:f>
        <x:v>518.1818181818182</x:v>
      </x:c>
      <x:c r="N478" s="17" t="n">
        <x:f>Assumptions!C6</x:f>
        <x:v>12000</x:v>
      </x:c>
      <x:c r="O478" s="17" t="n">
        <x:f>Assumptions!C7</x:f>
        <x:v>2400</x:v>
      </x:c>
      <x:c r="P478" s="17" t="n">
        <x:f>Assumptions!C8</x:f>
        <x:v>48</x:v>
      </x:c>
      <x:c r="Q478" s="12" t="n">
        <x:f>IF(COUNT(Assumptions!C6:C8)&lt;3,"Missing price input",IF(ISNUMBER(M478),M478*N478+K478*O478+I478*P478,"Missing input"))</x:f>
        <x:v>34075636.363636374</x:v>
      </x:c>
      <x:c r="R478" s="15" t="n">
        <x:f>Assumptions!C11</x:f>
        <x:v>0.15</x:v>
      </x:c>
      <x:c r="S478" s="15" t="n">
        <x:f>Assumptions!C12</x:f>
        <x:v>0.8</x:v>
      </x:c>
      <x:c r="T478" s="15" t="n">
        <x:f>Assumptions!C13</x:f>
        <x:v>0.6</x:v>
      </x:c>
      <x:c r="U478" s="15" t="n">
        <x:f>Assumptions!C10</x:f>
        <x:v>0.5</x:v>
      </x:c>
      <x:c r="V478" s="16" t="n">
        <x:f>IF(ISNUMBER(Q478),Q478*R478*S478*T478*U478,"Missing input")</x:f>
        <x:v>1226722.9090909094</x:v>
      </x:c>
      <x:c r="W478" s="2"/>
      <x:c r="X478" s="2"/>
    </x:row>
    <x:row r="479" ht="23" customHeight="1">
      <x:c r="A479" s="2" t="str">
        <x:v>USA</x:v>
      </x:c>
      <x:c r="B479" s="2" t="str">
        <x:v>United States of America</x:v>
      </x:c>
      <x:c r="C479" s="2" t="str">
        <x:v>United States</x:v>
      </x:c>
      <x:c r="D479" s="2" t="str">
        <x:v>High</x:v>
      </x:c>
      <x:c r="E479" s="17" t="n">
        <x:f>'Country Inputs'!F255</x:f>
        <x:v>5700000</x:v>
      </x:c>
      <x:c r="F479" s="18" t="n">
        <x:f>'Country Inputs'!N255</x:f>
        <x:v>1</x:v>
      </x:c>
      <x:c r="G479" s="18" t="n">
        <x:f>'Country Inputs'!Q255</x:f>
        <x:v>0.36</x:v>
      </x:c>
      <x:c r="H479" s="18" t="n">
        <x:f>'Country Inputs'!T255</x:f>
        <x:v>0.4</x:v>
      </x:c>
      <x:c r="I479" s="12" t="n">
        <x:f>IF(COUNT('Country Inputs'!F255,'Country Inputs'!N255,'Country Inputs'!Q255,'Country Inputs'!T255)&lt;4,"Missing input",E479*F479*G479*H479)</x:f>
        <x:v>820800</x:v>
      </x:c>
      <x:c r="J479" s="12" t="n">
        <x:f>'Country Inputs'!U255</x:f>
        <x:v>110</x:v>
      </x:c>
      <x:c r="K479" s="12" t="n">
        <x:f>IF(ISNUMBER(I479),I479/J479,"Missing input")</x:f>
        <x:v>7461.818181818182</x:v>
      </x:c>
      <x:c r="L479" s="12" t="n">
        <x:f>Assumptions!D9</x:f>
        <x:v>7</x:v>
      </x:c>
      <x:c r="M479" s="12" t="n">
        <x:f>IF(ISNUMBER(K479),K479/L479,"Missing input")</x:f>
        <x:v>1065.974025974026</x:v>
      </x:c>
      <x:c r="N479" s="17" t="n">
        <x:f>Assumptions!D6</x:f>
        <x:v>18000</x:v>
      </x:c>
      <x:c r="O479" s="17" t="n">
        <x:f>Assumptions!D7</x:f>
        <x:v>3600</x:v>
      </x:c>
      <x:c r="P479" s="17" t="n">
        <x:f>Assumptions!D8</x:f>
        <x:v>72</x:v>
      </x:c>
      <x:c r="Q479" s="12" t="n">
        <x:f>IF(COUNT(Assumptions!D6:D8)&lt;3,"Missing price input",IF(ISNUMBER(M479),M479*N479+K479*O479+I479*P479,"Missing input"))</x:f>
        <x:v>105147677.92207792</x:v>
      </x:c>
      <x:c r="R479" s="15" t="n">
        <x:f>Assumptions!D11</x:f>
        <x:v>0.3</x:v>
      </x:c>
      <x:c r="S479" s="15" t="n">
        <x:f>Assumptions!D12</x:f>
        <x:v>0.9</x:v>
      </x:c>
      <x:c r="T479" s="15" t="n">
        <x:f>Assumptions!D13</x:f>
        <x:v>0.75</x:v>
      </x:c>
      <x:c r="U479" s="15" t="n">
        <x:f>Assumptions!D10</x:f>
        <x:v>0.5</x:v>
      </x:c>
      <x:c r="V479" s="16" t="n">
        <x:f>IF(ISNUMBER(Q479),Q479*R479*S479*T479*U479,"Missing input")</x:f>
        <x:v>10646202.389610391</x:v>
      </x:c>
      <x:c r="W479" s="2"/>
      <x:c r="X479" s="2"/>
    </x:row>
    <x:row r="480" ht="23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</x:row>
    <x:row r="481" ht="23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</x:row>
    <x:row r="482" ht="23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23" customHeight="1">
      <x:c r="A2" s="3" t="str">
        <x:v>Commercial capacity illustration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 ht="23" customHeight="1">
      <x:c r="A3" s="4" t="str">
        <x:v>First three commercial years after launch. Run-rate ARR, not recognized revenue or an observed sales forecast.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38" customHeight="1">
      <x:c r="A5" s="8" t="str">
        <x:v>Case</x:v>
      </x:c>
      <x:c r="B5" s="8" t="str">
        <x:v>Year</x:v>
      </x:c>
      <x:c r="C5" s="8" t="str">
        <x:v>Sellers</x:v>
      </x:c>
      <x:c r="D5" s="8" t="str">
        <x:v>Qualified opportunities / seller</x:v>
      </x:c>
      <x:c r="E5" s="8" t="str">
        <x:v>Win rate</x:v>
      </x:c>
      <x:c r="F5" s="8" t="str">
        <x:v>Sales capacity</x:v>
      </x:c>
      <x:c r="G5" s="8" t="str">
        <x:v>Onboarding specialists</x:v>
      </x:c>
      <x:c r="H5" s="8" t="str">
        <x:v>Accounts / specialist</x:v>
      </x:c>
      <x:c r="I5" s="8" t="str">
        <x:v>Onboarding capacity</x:v>
      </x:c>
      <x:c r="J5" s="8" t="str">
        <x:v>New accounts</x:v>
      </x:c>
      <x:c r="K5" s="8" t="str">
        <x:v>Retention</x:v>
      </x:c>
      <x:c r="L5" s="8" t="str">
        <x:v>Retained accounts</x:v>
      </x:c>
      <x:c r="M5" s="8" t="str">
        <x:v>Active accounts</x:v>
      </x:c>
      <x:c r="N5" s="8" t="str">
        <x:v>Properties / account</x:v>
      </x:c>
      <x:c r="O5" s="8" t="str">
        <x:v>Rooms / property</x:v>
      </x:c>
      <x:c r="P5" s="8" t="str">
        <x:v>Entry ARPA USD</x:v>
      </x:c>
      <x:c r="Q5" s="8" t="str">
        <x:v>Ending ARR USD</x:v>
      </x:c>
      <x:c r="R5" s="2"/>
      <x:c r="S5" s="2"/>
      <x:c r="T5" s="2"/>
      <x:c r="U5" s="2"/>
      <x:c r="V5" s="2"/>
      <x:c r="W5" s="2"/>
      <x:c r="X5" s="2"/>
    </x:row>
    <x:row r="6" ht="23" customHeight="1">
      <x:c r="A6" s="2" t="str">
        <x:v>Low</x:v>
      </x:c>
      <x:c r="B6" s="2" t="n">
        <x:v>1</x:v>
      </x:c>
      <x:c r="C6" s="9" t="n">
        <x:v>1</x:v>
      </x:c>
      <x:c r="D6" s="9" t="n">
        <x:v>10</x:v>
      </x:c>
      <x:c r="E6" s="10" t="n">
        <x:v>0.12</x:v>
      </x:c>
      <x:c r="F6" s="2" t="n">
        <x:f>ROUNDDOWN(C6*D6*E6,0)</x:f>
        <x:v>1</x:v>
      </x:c>
      <x:c r="G6" s="9" t="n">
        <x:v>1</x:v>
      </x:c>
      <x:c r="H6" s="9" t="n">
        <x:v>4</x:v>
      </x:c>
      <x:c r="I6" s="2" t="n">
        <x:f>G6*H6</x:f>
        <x:v>4</x:v>
      </x:c>
      <x:c r="J6" s="2" t="n">
        <x:f>MIN(F6,I6)</x:f>
        <x:v>1</x:v>
      </x:c>
      <x:c r="K6" s="10" t="n">
        <x:v>0.9</x:v>
      </x:c>
      <x:c r="L6" s="24" t="n">
        <x:f>0</x:f>
        <x:v>0</x:v>
      </x:c>
      <x:c r="M6" s="24" t="n">
        <x:f>L6+J6</x:f>
        <x:v>1</x:v>
      </x:c>
      <x:c r="N6" s="2" t="n">
        <x:v>7</x:v>
      </x:c>
      <x:c r="O6" s="2" t="n">
        <x:v>90</x:v>
      </x:c>
      <x:c r="P6" s="16" t="n">
        <x:f>(Assumptions!B6+N6*Assumptions!B7+N6*O6*Assumptions!B8)*Assumptions!B10</x:f>
        <x:v>14760</x:v>
      </x:c>
      <x:c r="Q6" s="16" t="n">
        <x:f>M6*P6</x:f>
        <x:v>14760</x:v>
      </x:c>
      <x:c r="R6" s="2"/>
      <x:c r="S6" s="2"/>
      <x:c r="T6" s="2"/>
      <x:c r="U6" s="2"/>
      <x:c r="V6" s="2"/>
      <x:c r="W6" s="2"/>
      <x:c r="X6" s="2"/>
    </x:row>
    <x:row r="7" ht="23" customHeight="1">
      <x:c r="A7" s="2" t="str">
        <x:v>Low</x:v>
      </x:c>
      <x:c r="B7" s="2" t="n">
        <x:v>2</x:v>
      </x:c>
      <x:c r="C7" s="9" t="n">
        <x:v>1</x:v>
      </x:c>
      <x:c r="D7" s="9" t="n">
        <x:v>12</x:v>
      </x:c>
      <x:c r="E7" s="10" t="n">
        <x:v>0.12</x:v>
      </x:c>
      <x:c r="F7" s="2" t="n">
        <x:f>ROUNDDOWN(C7*D7*E7,0)</x:f>
        <x:v>1</x:v>
      </x:c>
      <x:c r="G7" s="9" t="n">
        <x:v>1</x:v>
      </x:c>
      <x:c r="H7" s="9" t="n">
        <x:v>6</x:v>
      </x:c>
      <x:c r="I7" s="2" t="n">
        <x:f>G7*H7</x:f>
        <x:v>6</x:v>
      </x:c>
      <x:c r="J7" s="2" t="n">
        <x:f>MIN(F7,I7)</x:f>
        <x:v>1</x:v>
      </x:c>
      <x:c r="K7" s="10" t="n">
        <x:v>0.9</x:v>
      </x:c>
      <x:c r="L7" s="24" t="n">
        <x:f>M6*K7</x:f>
        <x:v>0.9</x:v>
      </x:c>
      <x:c r="M7" s="24" t="n">
        <x:f>L7+J7</x:f>
        <x:v>1.9</x:v>
      </x:c>
      <x:c r="N7" s="2" t="n">
        <x:v>7</x:v>
      </x:c>
      <x:c r="O7" s="2" t="n">
        <x:v>90</x:v>
      </x:c>
      <x:c r="P7" s="16" t="n">
        <x:f>(Assumptions!B6+N7*Assumptions!B7+N7*O7*Assumptions!B8)*Assumptions!B10</x:f>
        <x:v>14760</x:v>
      </x:c>
      <x:c r="Q7" s="16" t="n">
        <x:f>M7*P7</x:f>
        <x:v>28044</x:v>
      </x:c>
      <x:c r="R7" s="2"/>
      <x:c r="S7" s="2"/>
      <x:c r="T7" s="2"/>
      <x:c r="U7" s="2"/>
      <x:c r="V7" s="2"/>
      <x:c r="W7" s="2"/>
      <x:c r="X7" s="2"/>
    </x:row>
    <x:row r="8" ht="23" customHeight="1">
      <x:c r="A8" s="2" t="str">
        <x:v>Low</x:v>
      </x:c>
      <x:c r="B8" s="2" t="n">
        <x:v>3</x:v>
      </x:c>
      <x:c r="C8" s="9" t="n">
        <x:v>1</x:v>
      </x:c>
      <x:c r="D8" s="9" t="n">
        <x:v>18</x:v>
      </x:c>
      <x:c r="E8" s="10" t="n">
        <x:v>0.12</x:v>
      </x:c>
      <x:c r="F8" s="2" t="n">
        <x:f>ROUNDDOWN(C8*D8*E8,0)</x:f>
        <x:v>2</x:v>
      </x:c>
      <x:c r="G8" s="9" t="n">
        <x:v>1</x:v>
      </x:c>
      <x:c r="H8" s="9" t="n">
        <x:v>8</x:v>
      </x:c>
      <x:c r="I8" s="2" t="n">
        <x:f>G8*H8</x:f>
        <x:v>8</x:v>
      </x:c>
      <x:c r="J8" s="2" t="n">
        <x:f>MIN(F8,I8)</x:f>
        <x:v>2</x:v>
      </x:c>
      <x:c r="K8" s="10" t="n">
        <x:v>0.9</x:v>
      </x:c>
      <x:c r="L8" s="24" t="n">
        <x:f>M7*K8</x:f>
        <x:v>1.71</x:v>
      </x:c>
      <x:c r="M8" s="24" t="n">
        <x:f>L8+J8</x:f>
        <x:v>3.71</x:v>
      </x:c>
      <x:c r="N8" s="2" t="n">
        <x:v>7</x:v>
      </x:c>
      <x:c r="O8" s="2" t="n">
        <x:v>90</x:v>
      </x:c>
      <x:c r="P8" s="16" t="n">
        <x:f>(Assumptions!B6+N8*Assumptions!B7+N8*O8*Assumptions!B8)*Assumptions!B10</x:f>
        <x:v>14760</x:v>
      </x:c>
      <x:c r="Q8" s="16" t="n">
        <x:f>M8*P8</x:f>
        <x:v>54759.6</x:v>
      </x:c>
      <x:c r="R8" s="2"/>
      <x:c r="S8" s="2"/>
      <x:c r="T8" s="2"/>
      <x:c r="U8" s="2"/>
      <x:c r="V8" s="2"/>
      <x:c r="W8" s="2"/>
      <x:c r="X8" s="2"/>
    </x:row>
    <x:row r="9" ht="23" customHeight="1">
      <x:c r="A9" s="2" t="str">
        <x:v>Base</x:v>
      </x:c>
      <x:c r="B9" s="2" t="n">
        <x:v>1</x:v>
      </x:c>
      <x:c r="C9" s="9" t="n">
        <x:v>1</x:v>
      </x:c>
      <x:c r="D9" s="9" t="n">
        <x:v>12</x:v>
      </x:c>
      <x:c r="E9" s="10" t="n">
        <x:v>0.2</x:v>
      </x:c>
      <x:c r="F9" s="2" t="n">
        <x:f>ROUNDDOWN(C9*D9*E9,0)</x:f>
        <x:v>2</x:v>
      </x:c>
      <x:c r="G9" s="9" t="n">
        <x:v>1</x:v>
      </x:c>
      <x:c r="H9" s="9" t="n">
        <x:v>4</x:v>
      </x:c>
      <x:c r="I9" s="2" t="n">
        <x:f>G9*H9</x:f>
        <x:v>4</x:v>
      </x:c>
      <x:c r="J9" s="2" t="n">
        <x:f>MIN(F9,I9)</x:f>
        <x:v>2</x:v>
      </x:c>
      <x:c r="K9" s="10" t="n">
        <x:v>0.93</x:v>
      </x:c>
      <x:c r="L9" s="24" t="n">
        <x:f>0</x:f>
        <x:v>0</x:v>
      </x:c>
      <x:c r="M9" s="24" t="n">
        <x:f>L9+J9</x:f>
        <x:v>2</x:v>
      </x:c>
      <x:c r="N9" s="2" t="n">
        <x:v>7</x:v>
      </x:c>
      <x:c r="O9" s="2" t="n">
        <x:v>90</x:v>
      </x:c>
      <x:c r="P9" s="16" t="n">
        <x:f>(Assumptions!C6+N9*Assumptions!C7+N9*O9*Assumptions!C8)*Assumptions!C10</x:f>
        <x:v>29520</x:v>
      </x:c>
      <x:c r="Q9" s="16" t="n">
        <x:f>M9*P9</x:f>
        <x:v>59040</x:v>
      </x:c>
      <x:c r="R9" s="2"/>
      <x:c r="S9" s="2"/>
      <x:c r="T9" s="2"/>
      <x:c r="U9" s="2"/>
      <x:c r="V9" s="2"/>
      <x:c r="W9" s="2"/>
      <x:c r="X9" s="2"/>
    </x:row>
    <x:row r="10" ht="23" customHeight="1">
      <x:c r="A10" s="2" t="str">
        <x:v>Base</x:v>
      </x:c>
      <x:c r="B10" s="2" t="n">
        <x:v>2</x:v>
      </x:c>
      <x:c r="C10" s="9" t="n">
        <x:v>2</x:v>
      </x:c>
      <x:c r="D10" s="9" t="n">
        <x:v>18</x:v>
      </x:c>
      <x:c r="E10" s="10" t="n">
        <x:v>0.2</x:v>
      </x:c>
      <x:c r="F10" s="2" t="n">
        <x:f>ROUNDDOWN(C10*D10*E10,0)</x:f>
        <x:v>7</x:v>
      </x:c>
      <x:c r="G10" s="9" t="n">
        <x:v>1</x:v>
      </x:c>
      <x:c r="H10" s="9" t="n">
        <x:v>8</x:v>
      </x:c>
      <x:c r="I10" s="2" t="n">
        <x:f>G10*H10</x:f>
        <x:v>8</x:v>
      </x:c>
      <x:c r="J10" s="2" t="n">
        <x:f>MIN(F10,I10)</x:f>
        <x:v>7</x:v>
      </x:c>
      <x:c r="K10" s="10" t="n">
        <x:v>0.93</x:v>
      </x:c>
      <x:c r="L10" s="24" t="n">
        <x:f>M9*K10</x:f>
        <x:v>1.86</x:v>
      </x:c>
      <x:c r="M10" s="24" t="n">
        <x:f>L10+J10</x:f>
        <x:v>8.86</x:v>
      </x:c>
      <x:c r="N10" s="2" t="n">
        <x:v>7</x:v>
      </x:c>
      <x:c r="O10" s="2" t="n">
        <x:v>90</x:v>
      </x:c>
      <x:c r="P10" s="16" t="n">
        <x:f>(Assumptions!C6+N10*Assumptions!C7+N10*O10*Assumptions!C8)*Assumptions!C10</x:f>
        <x:v>29520</x:v>
      </x:c>
      <x:c r="Q10" s="16" t="n">
        <x:f>M10*P10</x:f>
        <x:v>261547.19999999998</x:v>
      </x:c>
      <x:c r="R10" s="2"/>
      <x:c r="S10" s="2"/>
      <x:c r="T10" s="2"/>
      <x:c r="U10" s="2"/>
      <x:c r="V10" s="2"/>
      <x:c r="W10" s="2"/>
      <x:c r="X10" s="2"/>
    </x:row>
    <x:row r="11" ht="23" customHeight="1">
      <x:c r="A11" s="2" t="str">
        <x:v>Base</x:v>
      </x:c>
      <x:c r="B11" s="2" t="n">
        <x:v>3</x:v>
      </x:c>
      <x:c r="C11" s="9" t="n">
        <x:v>2</x:v>
      </x:c>
      <x:c r="D11" s="9" t="n">
        <x:v>24</x:v>
      </x:c>
      <x:c r="E11" s="10" t="n">
        <x:v>0.2</x:v>
      </x:c>
      <x:c r="F11" s="2" t="n">
        <x:f>ROUNDDOWN(C11*D11*E11,0)</x:f>
        <x:v>9</x:v>
      </x:c>
      <x:c r="G11" s="9" t="n">
        <x:v>2</x:v>
      </x:c>
      <x:c r="H11" s="9" t="n">
        <x:v>9</x:v>
      </x:c>
      <x:c r="I11" s="2" t="n">
        <x:f>G11*H11</x:f>
        <x:v>18</x:v>
      </x:c>
      <x:c r="J11" s="2" t="n">
        <x:f>MIN(F11,I11)</x:f>
        <x:v>9</x:v>
      </x:c>
      <x:c r="K11" s="10" t="n">
        <x:v>0.93</x:v>
      </x:c>
      <x:c r="L11" s="24" t="n">
        <x:f>M10*K11</x:f>
        <x:v>8.2398</x:v>
      </x:c>
      <x:c r="M11" s="24" t="n">
        <x:f>L11+J11</x:f>
        <x:v>17.239800000000002</x:v>
      </x:c>
      <x:c r="N11" s="2" t="n">
        <x:v>7</x:v>
      </x:c>
      <x:c r="O11" s="2" t="n">
        <x:v>90</x:v>
      </x:c>
      <x:c r="P11" s="16" t="n">
        <x:f>(Assumptions!C6+N11*Assumptions!C7+N11*O11*Assumptions!C8)*Assumptions!C10</x:f>
        <x:v>29520</x:v>
      </x:c>
      <x:c r="Q11" s="16" t="n">
        <x:f>M11*P11</x:f>
        <x:v>508918.89600000007</x:v>
      </x:c>
      <x:c r="R11" s="2"/>
      <x:c r="S11" s="2"/>
      <x:c r="T11" s="2"/>
      <x:c r="U11" s="2"/>
      <x:c r="V11" s="2"/>
      <x:c r="W11" s="2"/>
      <x:c r="X11" s="2"/>
    </x:row>
    <x:row r="12" ht="23" customHeight="1">
      <x:c r="A12" s="2" t="str">
        <x:v>High</x:v>
      </x:c>
      <x:c r="B12" s="2" t="n">
        <x:v>1</x:v>
      </x:c>
      <x:c r="C12" s="9" t="n">
        <x:v>2</x:v>
      </x:c>
      <x:c r="D12" s="9" t="n">
        <x:v>18</x:v>
      </x:c>
      <x:c r="E12" s="10" t="n">
        <x:v>0.25</x:v>
      </x:c>
      <x:c r="F12" s="2" t="n">
        <x:f>ROUNDDOWN(C12*D12*E12,0)</x:f>
        <x:v>9</x:v>
      </x:c>
      <x:c r="G12" s="9" t="n">
        <x:v>2</x:v>
      </x:c>
      <x:c r="H12" s="9" t="n">
        <x:v>4</x:v>
      </x:c>
      <x:c r="I12" s="2" t="n">
        <x:f>G12*H12</x:f>
        <x:v>8</x:v>
      </x:c>
      <x:c r="J12" s="2" t="n">
        <x:f>MIN(F12,I12)</x:f>
        <x:v>8</x:v>
      </x:c>
      <x:c r="K12" s="10" t="n">
        <x:v>0.95</x:v>
      </x:c>
      <x:c r="L12" s="24" t="n">
        <x:f>0</x:f>
        <x:v>0</x:v>
      </x:c>
      <x:c r="M12" s="24" t="n">
        <x:f>L12+J12</x:f>
        <x:v>8</x:v>
      </x:c>
      <x:c r="N12" s="2" t="n">
        <x:v>7</x:v>
      </x:c>
      <x:c r="O12" s="2" t="n">
        <x:v>90</x:v>
      </x:c>
      <x:c r="P12" s="16" t="n">
        <x:f>(Assumptions!D6+N12*Assumptions!D7+N12*O12*Assumptions!D8)*Assumptions!D10</x:f>
        <x:v>44280</x:v>
      </x:c>
      <x:c r="Q12" s="16" t="n">
        <x:f>M12*P12</x:f>
        <x:v>354240</x:v>
      </x:c>
      <x:c r="R12" s="2"/>
      <x:c r="S12" s="2"/>
      <x:c r="T12" s="2"/>
      <x:c r="U12" s="2"/>
      <x:c r="V12" s="2"/>
      <x:c r="W12" s="2"/>
      <x:c r="X12" s="2"/>
    </x:row>
    <x:row r="13" ht="23" customHeight="1">
      <x:c r="A13" s="2" t="str">
        <x:v>High</x:v>
      </x:c>
      <x:c r="B13" s="2" t="n">
        <x:v>2</x:v>
      </x:c>
      <x:c r="C13" s="9" t="n">
        <x:v>3</x:v>
      </x:c>
      <x:c r="D13" s="9" t="n">
        <x:v>24</x:v>
      </x:c>
      <x:c r="E13" s="10" t="n">
        <x:v>0.25</x:v>
      </x:c>
      <x:c r="F13" s="2" t="n">
        <x:f>ROUNDDOWN(C13*D13*E13,0)</x:f>
        <x:v>18</x:v>
      </x:c>
      <x:c r="G13" s="9" t="n">
        <x:v>3</x:v>
      </x:c>
      <x:c r="H13" s="9" t="n">
        <x:v>8</x:v>
      </x:c>
      <x:c r="I13" s="2" t="n">
        <x:f>G13*H13</x:f>
        <x:v>24</x:v>
      </x:c>
      <x:c r="J13" s="2" t="n">
        <x:f>MIN(F13,I13)</x:f>
        <x:v>18</x:v>
      </x:c>
      <x:c r="K13" s="10" t="n">
        <x:v>0.95</x:v>
      </x:c>
      <x:c r="L13" s="24" t="n">
        <x:f>M12*K13</x:f>
        <x:v>7.6</x:v>
      </x:c>
      <x:c r="M13" s="24" t="n">
        <x:f>L13+J13</x:f>
        <x:v>25.6</x:v>
      </x:c>
      <x:c r="N13" s="2" t="n">
        <x:v>7</x:v>
      </x:c>
      <x:c r="O13" s="2" t="n">
        <x:v>90</x:v>
      </x:c>
      <x:c r="P13" s="16" t="n">
        <x:f>(Assumptions!D6+N13*Assumptions!D7+N13*O13*Assumptions!D8)*Assumptions!D10</x:f>
        <x:v>44280</x:v>
      </x:c>
      <x:c r="Q13" s="16" t="n">
        <x:f>M13*P13</x:f>
        <x:v>1133568</x:v>
      </x:c>
      <x:c r="R13" s="2"/>
      <x:c r="S13" s="2"/>
      <x:c r="T13" s="2"/>
      <x:c r="U13" s="2"/>
      <x:c r="V13" s="2"/>
      <x:c r="W13" s="2"/>
      <x:c r="X13" s="2"/>
    </x:row>
    <x:row r="14" ht="23" customHeight="1">
      <x:c r="A14" s="2" t="str">
        <x:v>High</x:v>
      </x:c>
      <x:c r="B14" s="2" t="n">
        <x:v>3</x:v>
      </x:c>
      <x:c r="C14" s="9" t="n">
        <x:v>4</x:v>
      </x:c>
      <x:c r="D14" s="9" t="n">
        <x:v>30</x:v>
      </x:c>
      <x:c r="E14" s="10" t="n">
        <x:v>0.25</x:v>
      </x:c>
      <x:c r="F14" s="2" t="n">
        <x:f>ROUNDDOWN(C14*D14*E14,0)</x:f>
        <x:v>30</x:v>
      </x:c>
      <x:c r="G14" s="9" t="n">
        <x:v>4</x:v>
      </x:c>
      <x:c r="H14" s="9" t="n">
        <x:v>9</x:v>
      </x:c>
      <x:c r="I14" s="2" t="n">
        <x:f>G14*H14</x:f>
        <x:v>36</x:v>
      </x:c>
      <x:c r="J14" s="2" t="n">
        <x:f>MIN(F14,I14)</x:f>
        <x:v>30</x:v>
      </x:c>
      <x:c r="K14" s="10" t="n">
        <x:v>0.95</x:v>
      </x:c>
      <x:c r="L14" s="24" t="n">
        <x:f>M13*K14</x:f>
        <x:v>24.32</x:v>
      </x:c>
      <x:c r="M14" s="24" t="n">
        <x:f>L14+J14</x:f>
        <x:v>54.32</x:v>
      </x:c>
      <x:c r="N14" s="2" t="n">
        <x:v>7</x:v>
      </x:c>
      <x:c r="O14" s="2" t="n">
        <x:v>90</x:v>
      </x:c>
      <x:c r="P14" s="16" t="n">
        <x:f>(Assumptions!D6+N14*Assumptions!D7+N14*O14*Assumptions!D8)*Assumptions!D10</x:f>
        <x:v>44280</x:v>
      </x:c>
      <x:c r="Q14" s="16" t="n">
        <x:f>M14*P14</x:f>
        <x:v>2405289.6</x:v>
      </x:c>
      <x:c r="R14" s="2"/>
      <x:c r="S14" s="2"/>
      <x:c r="T14" s="2"/>
      <x:c r="U14" s="2"/>
      <x:c r="V14" s="2"/>
      <x:c r="W14" s="2"/>
      <x:c r="X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8" hidden="0" customWidth="1"/>
    <x:col min="2" max="2" width="38" hidden="0" customWidth="1"/>
    <x:col min="3" max="3" width="25" hidden="0" customWidth="1"/>
    <x:col min="4" max="4" width="4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65" hidden="0" customWidth="1"/>
    <x:col min="11" max="11" width="65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9" hidden="0" customWidth="1"/>
    <x:col min="19" max="19" width="19" hidden="0" customWidth="1"/>
    <x:col min="20" max="20" width="19" hidden="0" customWidth="1"/>
    <x:col min="21" max="21" width="19" hidden="0" customWidth="1"/>
    <x:col min="22" max="22" width="3" hidden="0" customWidth="1"/>
    <x:col min="23" max="23" width="9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23" customHeight="1">
      <x:c r="A2" s="3" t="str">
        <x:v>Country inputs and coverage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 ht="23" customHeight="1">
      <x:c r="A3" s="4" t="str">
        <x:v>Reported stocks are source facts/proxies. Allocation shares and property sizes are scenarios. Missing is not zero.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38" customHeight="1">
      <x:c r="A5" s="8" t="str">
        <x:v>ISO3</x:v>
      </x:c>
      <x:c r="B5" s="8" t="str">
        <x:v>Market</x:v>
      </x:c>
      <x:c r="C5" s="8" t="str">
        <x:v>Region</x:v>
      </x:c>
      <x:c r="D5" s="8" t="str">
        <x:v>Coverage status</x:v>
      </x:c>
      <x:c r="E5" s="8" t="str">
        <x:v>Reference year</x:v>
      </x:c>
      <x:c r="F5" s="8" t="str">
        <x:v>Reported rooms</x:v>
      </x:c>
      <x:c r="G5" s="8" t="str">
        <x:v>Reported properties</x:v>
      </x:c>
      <x:c r="H5" s="8" t="str">
        <x:v>Source ID</x:v>
      </x:c>
      <x:c r="I5" s="8" t="str">
        <x:v>Stock confidence</x:v>
      </x:c>
      <x:c r="J5" s="8" t="str">
        <x:v>Accommodation scope</x:v>
      </x:c>
      <x:c r="K5" s="8" t="str">
        <x:v>Source notes</x:v>
      </x:c>
      <x:c r="L5" s="8" t="str">
        <x:v>Scope Low</x:v>
      </x:c>
      <x:c r="M5" s="8" t="str">
        <x:v>Scope Base</x:v>
      </x:c>
      <x:c r="N5" s="8" t="str">
        <x:v>Scope High</x:v>
      </x:c>
      <x:c r="O5" s="8" t="str">
        <x:v>Retained non-major Low</x:v>
      </x:c>
      <x:c r="P5" s="8" t="str">
        <x:v>Retained non-major Base</x:v>
      </x:c>
      <x:c r="Q5" s="8" t="str">
        <x:v>Retained non-major High</x:v>
      </x:c>
      <x:c r="R5" s="8" t="str">
        <x:v>Qualifying fraction Low</x:v>
      </x:c>
      <x:c r="S5" s="8" t="str">
        <x:v>Qualifying fraction Base</x:v>
      </x:c>
      <x:c r="T5" s="8" t="str">
        <x:v>Qualifying fraction High</x:v>
      </x:c>
      <x:c r="U5" s="8" t="str">
        <x:v>Rooms per target property</x:v>
      </x:c>
      <x:c r="V5" s="2" t="str"/>
      <x:c r="W5" s="8" t="str">
        <x:v>Public source URL</x:v>
      </x:c>
      <x:c r="X5" s="2"/>
    </x:row>
    <x:row r="6" ht="23" customHeight="1">
      <x:c r="A6" s="2" t="str">
        <x:v>DZA</x:v>
      </x:c>
      <x:c r="B6" s="2" t="str">
        <x:v>Algeria</x:v>
      </x:c>
      <x:c r="C6" s="2" t="str">
        <x:v>Africa</x:v>
      </x:c>
      <x:c r="D6" s="2" t="str">
        <x:v>Unquantified: stale pre-2019 stock</x:v>
      </x:c>
      <x:c r="E6" s="13" t="n">
        <x:v>1997</x:v>
      </x:c>
      <x:c r="F6" s="12" t="n">
        <x:v>32837</x:v>
      </x:c>
      <x:c r="G6" s="12"/>
      <x:c r="H6" s="14" t="str">
        <x:v>S01</x:v>
      </x:c>
      <x:c r="I6" s="2" t="str">
        <x:v>Unquantified / excluded</x:v>
      </x:c>
      <x:c r="J6" s="2" t="str">
        <x:v>Reported ISIC 5510 hotels and similar; national scope varies</x:v>
      </x:c>
      <x:c r="K6" s="2" t="str"/>
      <x:c r="L6" s="10" t="n">
        <x:v>1</x:v>
      </x:c>
      <x:c r="M6" s="10" t="n">
        <x:v>1</x:v>
      </x:c>
      <x:c r="N6" s="10" t="n">
        <x:v>1</x:v>
      </x:c>
      <x:c r="O6" s="10" t="n">
        <x:v>0.45</x:v>
      </x:c>
      <x:c r="P6" s="10" t="n">
        <x:v>0.65</x:v>
      </x:c>
      <x:c r="Q6" s="10" t="n">
        <x:v>0.8</x:v>
      </x:c>
      <x:c r="R6" s="10" t="n">
        <x:v>0.05</x:v>
      </x:c>
      <x:c r="S6" s="10" t="n">
        <x:v>0.12</x:v>
      </x:c>
      <x:c r="T6" s="10" t="n">
        <x:v>0.25</x:v>
      </x:c>
      <x:c r="U6" s="9" t="n">
        <x:v>70</x:v>
      </x:c>
      <x:c r="V6" s="2"/>
      <x:c r="W6" s="2" t="str">
        <x:v>https://pre-webunwto.s3.amazonaws.com/s3fs-public/2025-12/UN_Tourism_accommodation_hotels_12_2025.xlsx</x:v>
      </x:c>
      <x:c r="X6" s="2"/>
    </x:row>
    <x:row r="7" ht="23" customHeight="1">
      <x:c r="A7" s="2" t="str">
        <x:v>AGO</x:v>
      </x:c>
      <x:c r="B7" s="2" t="str">
        <x:v>Angola</x:v>
      </x:c>
      <x:c r="C7" s="2" t="str">
        <x:v>Africa</x:v>
      </x:c>
      <x:c r="D7" s="2" t="str">
        <x:v>Quantified</x:v>
      </x:c>
      <x:c r="E7" s="13" t="n">
        <x:v>2022</x:v>
      </x:c>
      <x:c r="F7" s="12" t="n">
        <x:v>15728</x:v>
      </x:c>
      <x:c r="G7" s="12" t="n">
        <x:v>247</x:v>
      </x:c>
      <x:c r="H7" s="14" t="str">
        <x:v>S01</x:v>
      </x:c>
      <x:c r="I7" s="2" t="str">
        <x:v>Low: older observation</x:v>
      </x:c>
      <x:c r="J7" s="2" t="str">
        <x:v>Reported ISIC 5510 hotels and similar; national scope varies</x:v>
      </x:c>
      <x:c r="K7" s="2" t="str"/>
      <x:c r="L7" s="10" t="n">
        <x:v>1</x:v>
      </x:c>
      <x:c r="M7" s="10" t="n">
        <x:v>1</x:v>
      </x:c>
      <x:c r="N7" s="10" t="n">
        <x:v>1</x:v>
      </x:c>
      <x:c r="O7" s="10" t="n">
        <x:v>0.45</x:v>
      </x:c>
      <x:c r="P7" s="10" t="n">
        <x:v>0.65</x:v>
      </x:c>
      <x:c r="Q7" s="10" t="n">
        <x:v>0.8</x:v>
      </x:c>
      <x:c r="R7" s="10" t="n">
        <x:v>0.05</x:v>
      </x:c>
      <x:c r="S7" s="10" t="n">
        <x:v>0.12</x:v>
      </x:c>
      <x:c r="T7" s="10" t="n">
        <x:v>0.25</x:v>
      </x:c>
      <x:c r="U7" s="9" t="n">
        <x:v>70</x:v>
      </x:c>
      <x:c r="V7" s="2"/>
      <x:c r="W7" s="2" t="str">
        <x:v>https://pre-webunwto.s3.amazonaws.com/s3fs-public/2025-12/UN_Tourism_accommodation_hotels_12_2025.xlsx</x:v>
      </x:c>
      <x:c r="X7" s="2"/>
    </x:row>
    <x:row r="8" ht="23" customHeight="1">
      <x:c r="A8" s="2" t="str">
        <x:v>BEN</x:v>
      </x:c>
      <x:c r="B8" s="2" t="str">
        <x:v>Benin</x:v>
      </x:c>
      <x:c r="C8" s="2" t="str">
        <x:v>Africa</x:v>
      </x:c>
      <x:c r="D8" s="2" t="str">
        <x:v>Quantified</x:v>
      </x:c>
      <x:c r="E8" s="13" t="n">
        <x:v>2020</x:v>
      </x:c>
      <x:c r="F8" s="12" t="n">
        <x:v>17959</x:v>
      </x:c>
      <x:c r="G8" s="12" t="n">
        <x:v>1315</x:v>
      </x:c>
      <x:c r="H8" s="14" t="str">
        <x:v>S01</x:v>
      </x:c>
      <x:c r="I8" s="2" t="str">
        <x:v>Low: older observation</x:v>
      </x:c>
      <x:c r="J8" s="2" t="str">
        <x:v>Reported ISIC 5510 hotels and similar; national scope varies</x:v>
      </x:c>
      <x:c r="K8" s="2" t="str"/>
      <x:c r="L8" s="10" t="n">
        <x:v>1</x:v>
      </x:c>
      <x:c r="M8" s="10" t="n">
        <x:v>1</x:v>
      </x:c>
      <x:c r="N8" s="10" t="n">
        <x:v>1</x:v>
      </x:c>
      <x:c r="O8" s="10" t="n">
        <x:v>0.45</x:v>
      </x:c>
      <x:c r="P8" s="10" t="n">
        <x:v>0.65</x:v>
      </x:c>
      <x:c r="Q8" s="10" t="n">
        <x:v>0.8</x:v>
      </x:c>
      <x:c r="R8" s="10" t="n">
        <x:v>0.05</x:v>
      </x:c>
      <x:c r="S8" s="10" t="n">
        <x:v>0.12</x:v>
      </x:c>
      <x:c r="T8" s="10" t="n">
        <x:v>0.25</x:v>
      </x:c>
      <x:c r="U8" s="9" t="n">
        <x:v>70</x:v>
      </x:c>
      <x:c r="V8" s="2"/>
      <x:c r="W8" s="2" t="str">
        <x:v>https://pre-webunwto.s3.amazonaws.com/s3fs-public/2025-12/UN_Tourism_accommodation_hotels_12_2025.xlsx</x:v>
      </x:c>
      <x:c r="X8" s="2"/>
    </x:row>
    <x:row r="9" ht="23" customHeight="1">
      <x:c r="A9" s="2" t="str">
        <x:v>BWA</x:v>
      </x:c>
      <x:c r="B9" s="2" t="str">
        <x:v>Botswana</x:v>
      </x:c>
      <x:c r="C9" s="2" t="str">
        <x:v>Africa</x:v>
      </x:c>
      <x:c r="D9" s="2" t="str">
        <x:v>Unquantified: stale pre-2019 stock</x:v>
      </x:c>
      <x:c r="E9" s="13" t="n">
        <x:v>2018</x:v>
      </x:c>
      <x:c r="F9" s="12" t="n">
        <x:v>12690</x:v>
      </x:c>
      <x:c r="G9" s="12" t="n">
        <x:v>933</x:v>
      </x:c>
      <x:c r="H9" s="14" t="str">
        <x:v>S01</x:v>
      </x:c>
      <x:c r="I9" s="2" t="str">
        <x:v>Unquantified / excluded</x:v>
      </x:c>
      <x:c r="J9" s="2" t="str">
        <x:v>Reported ISIC 5510 hotels and similar; national scope varies</x:v>
      </x:c>
      <x:c r="K9" s="2" t="str"/>
      <x:c r="L9" s="10" t="n">
        <x:v>1</x:v>
      </x:c>
      <x:c r="M9" s="10" t="n">
        <x:v>1</x:v>
      </x:c>
      <x:c r="N9" s="10" t="n">
        <x:v>1</x:v>
      </x:c>
      <x:c r="O9" s="10" t="n">
        <x:v>0.45</x:v>
      </x:c>
      <x:c r="P9" s="10" t="n">
        <x:v>0.65</x:v>
      </x:c>
      <x:c r="Q9" s="10" t="n">
        <x:v>0.8</x:v>
      </x:c>
      <x:c r="R9" s="10" t="n">
        <x:v>0.05</x:v>
      </x:c>
      <x:c r="S9" s="10" t="n">
        <x:v>0.12</x:v>
      </x:c>
      <x:c r="T9" s="10" t="n">
        <x:v>0.25</x:v>
      </x:c>
      <x:c r="U9" s="9" t="n">
        <x:v>70</x:v>
      </x:c>
      <x:c r="V9" s="2"/>
      <x:c r="W9" s="2" t="str">
        <x:v>https://pre-webunwto.s3.amazonaws.com/s3fs-public/2025-12/UN_Tourism_accommodation_hotels_12_2025.xlsx</x:v>
      </x:c>
      <x:c r="X9" s="2"/>
    </x:row>
    <x:row r="10" ht="23" customHeight="1">
      <x:c r="A10" s="2" t="str">
        <x:v>IOT</x:v>
      </x:c>
      <x:c r="B10" s="2" t="str">
        <x:v>British Indian Ocean Territory</x:v>
      </x:c>
      <x:c r="C10" s="2" t="str">
        <x:v>Africa</x:v>
      </x:c>
      <x:c r="D10" s="2" t="str">
        <x:v>Unquantified: no room observation</x:v>
      </x:c>
      <x:c r="E10" s="13" t="str">
        <x:v>Unstated</x:v>
      </x:c>
      <x:c r="F10" s="12"/>
      <x:c r="G10" s="12"/>
      <x:c r="H10" s="14" t="str">
        <x:v>S01</x:v>
      </x:c>
      <x:c r="I10" s="2" t="str">
        <x:v>Unquantified / excluded</x:v>
      </x:c>
      <x:c r="J10" s="2" t="str">
        <x:v>No numerical room observation retrieved</x:v>
      </x:c>
      <x:c r="K10" s="2" t="str"/>
      <x:c r="L10" s="10" t="n">
        <x:v>1</x:v>
      </x:c>
      <x:c r="M10" s="10" t="n">
        <x:v>1</x:v>
      </x:c>
      <x:c r="N10" s="10" t="n">
        <x:v>1</x:v>
      </x:c>
      <x:c r="O10" s="10" t="n">
        <x:v>0.45</x:v>
      </x:c>
      <x:c r="P10" s="10" t="n">
        <x:v>0.65</x:v>
      </x:c>
      <x:c r="Q10" s="10" t="n">
        <x:v>0.8</x:v>
      </x:c>
      <x:c r="R10" s="10" t="n">
        <x:v>0.05</x:v>
      </x:c>
      <x:c r="S10" s="10" t="n">
        <x:v>0.12</x:v>
      </x:c>
      <x:c r="T10" s="10" t="n">
        <x:v>0.25</x:v>
      </x:c>
      <x:c r="U10" s="9" t="n">
        <x:v>70</x:v>
      </x:c>
      <x:c r="V10" s="2"/>
      <x:c r="W10" s="2" t="str">
        <x:v>https://pre-webunwto.s3.amazonaws.com/s3fs-public/2025-12/UN_Tourism_accommodation_hotels_12_2025.xlsx</x:v>
      </x:c>
      <x:c r="X10" s="2"/>
    </x:row>
    <x:row r="11" ht="23" customHeight="1">
      <x:c r="A11" s="2" t="str">
        <x:v>BFA</x:v>
      </x:c>
      <x:c r="B11" s="2" t="str">
        <x:v>Burkina Faso</x:v>
      </x:c>
      <x:c r="C11" s="2" t="str">
        <x:v>Africa</x:v>
      </x:c>
      <x:c r="D11" s="2" t="str">
        <x:v>Quantified</x:v>
      </x:c>
      <x:c r="E11" s="13" t="n">
        <x:v>2024</x:v>
      </x:c>
      <x:c r="F11" s="12" t="n">
        <x:v>22275</x:v>
      </x:c>
      <x:c r="G11" s="12" t="n">
        <x:v>1391</x:v>
      </x:c>
      <x:c r="H11" s="14" t="str">
        <x:v>S01</x:v>
      </x:c>
      <x:c r="I11" s="2" t="str">
        <x:v>Medium</x:v>
      </x:c>
      <x:c r="J11" s="2" t="str">
        <x:v>Reported ISIC 5510 hotels and similar; national scope varies</x:v>
      </x:c>
      <x:c r="K11" s="2" t="str"/>
      <x:c r="L11" s="10" t="n">
        <x:v>1</x:v>
      </x:c>
      <x:c r="M11" s="10" t="n">
        <x:v>1</x:v>
      </x:c>
      <x:c r="N11" s="10" t="n">
        <x:v>1</x:v>
      </x:c>
      <x:c r="O11" s="10" t="n">
        <x:v>0.45</x:v>
      </x:c>
      <x:c r="P11" s="10" t="n">
        <x:v>0.65</x:v>
      </x:c>
      <x:c r="Q11" s="10" t="n">
        <x:v>0.8</x:v>
      </x:c>
      <x:c r="R11" s="10" t="n">
        <x:v>0.05</x:v>
      </x:c>
      <x:c r="S11" s="10" t="n">
        <x:v>0.12</x:v>
      </x:c>
      <x:c r="T11" s="10" t="n">
        <x:v>0.25</x:v>
      </x:c>
      <x:c r="U11" s="9" t="n">
        <x:v>70</x:v>
      </x:c>
      <x:c r="V11" s="2"/>
      <x:c r="W11" s="2" t="str">
        <x:v>https://pre-webunwto.s3.amazonaws.com/s3fs-public/2025-12/UN_Tourism_accommodation_hotels_12_2025.xlsx</x:v>
      </x:c>
      <x:c r="X11" s="2"/>
    </x:row>
    <x:row r="12" ht="23" customHeight="1">
      <x:c r="A12" s="2" t="str">
        <x:v>BDI</x:v>
      </x:c>
      <x:c r="B12" s="2" t="str">
        <x:v>Burundi</x:v>
      </x:c>
      <x:c r="C12" s="2" t="str">
        <x:v>Africa</x:v>
      </x:c>
      <x:c r="D12" s="2" t="str">
        <x:v>Unquantified: stale pre-2019 stock</x:v>
      </x:c>
      <x:c r="E12" s="13" t="n">
        <x:v>2017</x:v>
      </x:c>
      <x:c r="F12" s="12" t="n">
        <x:v>7292</x:v>
      </x:c>
      <x:c r="G12" s="12"/>
      <x:c r="H12" s="14" t="str">
        <x:v>S01</x:v>
      </x:c>
      <x:c r="I12" s="2" t="str">
        <x:v>Unquantified / excluded</x:v>
      </x:c>
      <x:c r="J12" s="2" t="str">
        <x:v>Reported ISIC 5510 hotels and similar; national scope varies</x:v>
      </x:c>
      <x:c r="K12" s="2" t="str"/>
      <x:c r="L12" s="10" t="n">
        <x:v>1</x:v>
      </x:c>
      <x:c r="M12" s="10" t="n">
        <x:v>1</x:v>
      </x:c>
      <x:c r="N12" s="10" t="n">
        <x:v>1</x:v>
      </x:c>
      <x:c r="O12" s="10" t="n">
        <x:v>0.45</x:v>
      </x:c>
      <x:c r="P12" s="10" t="n">
        <x:v>0.65</x:v>
      </x:c>
      <x:c r="Q12" s="10" t="n">
        <x:v>0.8</x:v>
      </x:c>
      <x:c r="R12" s="10" t="n">
        <x:v>0.05</x:v>
      </x:c>
      <x:c r="S12" s="10" t="n">
        <x:v>0.12</x:v>
      </x:c>
      <x:c r="T12" s="10" t="n">
        <x:v>0.25</x:v>
      </x:c>
      <x:c r="U12" s="9" t="n">
        <x:v>70</x:v>
      </x:c>
      <x:c r="V12" s="2"/>
      <x:c r="W12" s="2" t="str">
        <x:v>https://pre-webunwto.s3.amazonaws.com/s3fs-public/2025-12/UN_Tourism_accommodation_hotels_12_2025.xlsx</x:v>
      </x:c>
      <x:c r="X12" s="2"/>
    </x:row>
    <x:row r="13" ht="23" customHeight="1">
      <x:c r="A13" s="2" t="str">
        <x:v>CPV</x:v>
      </x:c>
      <x:c r="B13" s="2" t="str">
        <x:v>Cabo Verde</x:v>
      </x:c>
      <x:c r="C13" s="2" t="str">
        <x:v>Africa</x:v>
      </x:c>
      <x:c r="D13" s="2" t="str">
        <x:v>Quantified</x:v>
      </x:c>
      <x:c r="E13" s="13" t="n">
        <x:v>2022</x:v>
      </x:c>
      <x:c r="F13" s="12" t="n">
        <x:v>15257</x:v>
      </x:c>
      <x:c r="G13" s="12" t="n">
        <x:v>296</x:v>
      </x:c>
      <x:c r="H13" s="14" t="str">
        <x:v>S01</x:v>
      </x:c>
      <x:c r="I13" s="2" t="str">
        <x:v>Low: older observation</x:v>
      </x:c>
      <x:c r="J13" s="2" t="str">
        <x:v>Reported ISIC 5510 hotels and similar; national scope varies</x:v>
      </x:c>
      <x:c r="K13" s="2" t="str"/>
      <x:c r="L13" s="10" t="n">
        <x:v>1</x:v>
      </x:c>
      <x:c r="M13" s="10" t="n">
        <x:v>1</x:v>
      </x:c>
      <x:c r="N13" s="10" t="n">
        <x:v>1</x:v>
      </x:c>
      <x:c r="O13" s="10" t="n">
        <x:v>0.45</x:v>
      </x:c>
      <x:c r="P13" s="10" t="n">
        <x:v>0.65</x:v>
      </x:c>
      <x:c r="Q13" s="10" t="n">
        <x:v>0.8</x:v>
      </x:c>
      <x:c r="R13" s="10" t="n">
        <x:v>0.05</x:v>
      </x:c>
      <x:c r="S13" s="10" t="n">
        <x:v>0.12</x:v>
      </x:c>
      <x:c r="T13" s="10" t="n">
        <x:v>0.25</x:v>
      </x:c>
      <x:c r="U13" s="9" t="n">
        <x:v>70</x:v>
      </x:c>
      <x:c r="V13" s="2"/>
      <x:c r="W13" s="2" t="str">
        <x:v>https://pre-webunwto.s3.amazonaws.com/s3fs-public/2025-12/UN_Tourism_accommodation_hotels_12_2025.xlsx</x:v>
      </x:c>
      <x:c r="X13" s="2"/>
    </x:row>
    <x:row r="14" ht="23" customHeight="1">
      <x:c r="A14" s="2" t="str">
        <x:v>CMR</x:v>
      </x:c>
      <x:c r="B14" s="2" t="str">
        <x:v>Cameroon</x:v>
      </x:c>
      <x:c r="C14" s="2" t="str">
        <x:v>Africa</x:v>
      </x:c>
      <x:c r="D14" s="2" t="str">
        <x:v>Quantified</x:v>
      </x:c>
      <x:c r="E14" s="13" t="n">
        <x:v>2021</x:v>
      </x:c>
      <x:c r="F14" s="12" t="n">
        <x:v>46067</x:v>
      </x:c>
      <x:c r="G14" s="12" t="n">
        <x:v>2711</x:v>
      </x:c>
      <x:c r="H14" s="14" t="str">
        <x:v>S01</x:v>
      </x:c>
      <x:c r="I14" s="2" t="str">
        <x:v>Low: older observation</x:v>
      </x:c>
      <x:c r="J14" s="2" t="str">
        <x:v>Reported ISIC 5510 hotels and similar; national scope varies</x:v>
      </x:c>
      <x:c r="K14" s="2" t="str"/>
      <x:c r="L14" s="10" t="n">
        <x:v>1</x:v>
      </x:c>
      <x:c r="M14" s="10" t="n">
        <x:v>1</x:v>
      </x:c>
      <x:c r="N14" s="10" t="n">
        <x:v>1</x:v>
      </x:c>
      <x:c r="O14" s="10" t="n">
        <x:v>0.45</x:v>
      </x:c>
      <x:c r="P14" s="10" t="n">
        <x:v>0.65</x:v>
      </x:c>
      <x:c r="Q14" s="10" t="n">
        <x:v>0.8</x:v>
      </x:c>
      <x:c r="R14" s="10" t="n">
        <x:v>0.05</x:v>
      </x:c>
      <x:c r="S14" s="10" t="n">
        <x:v>0.12</x:v>
      </x:c>
      <x:c r="T14" s="10" t="n">
        <x:v>0.25</x:v>
      </x:c>
      <x:c r="U14" s="9" t="n">
        <x:v>70</x:v>
      </x:c>
      <x:c r="V14" s="2"/>
      <x:c r="W14" s="2" t="str">
        <x:v>https://pre-webunwto.s3.amazonaws.com/s3fs-public/2025-12/UN_Tourism_accommodation_hotels_12_2025.xlsx</x:v>
      </x:c>
      <x:c r="X14" s="2"/>
    </x:row>
    <x:row r="15" ht="23" customHeight="1">
      <x:c r="A15" s="2" t="str">
        <x:v>CAF</x:v>
      </x:c>
      <x:c r="B15" s="2" t="str">
        <x:v>Central African Republic</x:v>
      </x:c>
      <x:c r="C15" s="2" t="str">
        <x:v>Africa</x:v>
      </x:c>
      <x:c r="D15" s="2" t="str">
        <x:v>Quantified</x:v>
      </x:c>
      <x:c r="E15" s="13" t="n">
        <x:v>2021</x:v>
      </x:c>
      <x:c r="F15" s="12" t="n">
        <x:v>1473</x:v>
      </x:c>
      <x:c r="G15" s="12" t="n">
        <x:v>104</x:v>
      </x:c>
      <x:c r="H15" s="14" t="str">
        <x:v>S01</x:v>
      </x:c>
      <x:c r="I15" s="2" t="str">
        <x:v>Low: older observation</x:v>
      </x:c>
      <x:c r="J15" s="2" t="str">
        <x:v>Reported ISIC 5510 hotels and similar; national scope varies</x:v>
      </x:c>
      <x:c r="K15" s="2" t="str"/>
      <x:c r="L15" s="10" t="n">
        <x:v>1</x:v>
      </x:c>
      <x:c r="M15" s="10" t="n">
        <x:v>1</x:v>
      </x:c>
      <x:c r="N15" s="10" t="n">
        <x:v>1</x:v>
      </x:c>
      <x:c r="O15" s="10" t="n">
        <x:v>0.45</x:v>
      </x:c>
      <x:c r="P15" s="10" t="n">
        <x:v>0.65</x:v>
      </x:c>
      <x:c r="Q15" s="10" t="n">
        <x:v>0.8</x:v>
      </x:c>
      <x:c r="R15" s="10" t="n">
        <x:v>0.05</x:v>
      </x:c>
      <x:c r="S15" s="10" t="n">
        <x:v>0.12</x:v>
      </x:c>
      <x:c r="T15" s="10" t="n">
        <x:v>0.25</x:v>
      </x:c>
      <x:c r="U15" s="9" t="n">
        <x:v>70</x:v>
      </x:c>
      <x:c r="V15" s="2"/>
      <x:c r="W15" s="2" t="str">
        <x:v>https://pre-webunwto.s3.amazonaws.com/s3fs-public/2025-12/UN_Tourism_accommodation_hotels_12_2025.xlsx</x:v>
      </x:c>
      <x:c r="X15" s="2"/>
    </x:row>
    <x:row r="16" ht="23" customHeight="1">
      <x:c r="A16" s="2" t="str">
        <x:v>TCD</x:v>
      </x:c>
      <x:c r="B16" s="2" t="str">
        <x:v>Chad</x:v>
      </x:c>
      <x:c r="C16" s="2" t="str">
        <x:v>Africa</x:v>
      </x:c>
      <x:c r="D16" s="2" t="str">
        <x:v>Quantified</x:v>
      </x:c>
      <x:c r="E16" s="13" t="n">
        <x:v>2021</x:v>
      </x:c>
      <x:c r="F16" s="12" t="n">
        <x:v>2011</x:v>
      </x:c>
      <x:c r="G16" s="12" t="n">
        <x:v>45</x:v>
      </x:c>
      <x:c r="H16" s="14" t="str">
        <x:v>S01</x:v>
      </x:c>
      <x:c r="I16" s="2" t="str">
        <x:v>Low: older observation</x:v>
      </x:c>
      <x:c r="J16" s="2" t="str">
        <x:v>Reported ISIC 5510 hotels and similar; national scope varies</x:v>
      </x:c>
      <x:c r="K16" s="2" t="str"/>
      <x:c r="L16" s="10" t="n">
        <x:v>1</x:v>
      </x:c>
      <x:c r="M16" s="10" t="n">
        <x:v>1</x:v>
      </x:c>
      <x:c r="N16" s="10" t="n">
        <x:v>1</x:v>
      </x:c>
      <x:c r="O16" s="10" t="n">
        <x:v>0.45</x:v>
      </x:c>
      <x:c r="P16" s="10" t="n">
        <x:v>0.65</x:v>
      </x:c>
      <x:c r="Q16" s="10" t="n">
        <x:v>0.8</x:v>
      </x:c>
      <x:c r="R16" s="10" t="n">
        <x:v>0.05</x:v>
      </x:c>
      <x:c r="S16" s="10" t="n">
        <x:v>0.12</x:v>
      </x:c>
      <x:c r="T16" s="10" t="n">
        <x:v>0.25</x:v>
      </x:c>
      <x:c r="U16" s="9" t="n">
        <x:v>70</x:v>
      </x:c>
      <x:c r="V16" s="2"/>
      <x:c r="W16" s="2" t="str">
        <x:v>https://pre-webunwto.s3.amazonaws.com/s3fs-public/2025-12/UN_Tourism_accommodation_hotels_12_2025.xlsx</x:v>
      </x:c>
      <x:c r="X16" s="2"/>
    </x:row>
    <x:row r="17" ht="23" customHeight="1">
      <x:c r="A17" s="2" t="str">
        <x:v>COM</x:v>
      </x:c>
      <x:c r="B17" s="2" t="str">
        <x:v>Comoros</x:v>
      </x:c>
      <x:c r="C17" s="2" t="str">
        <x:v>Africa</x:v>
      </x:c>
      <x:c r="D17" s="2" t="str">
        <x:v>Quantified</x:v>
      </x:c>
      <x:c r="E17" s="13" t="n">
        <x:v>2021</x:v>
      </x:c>
      <x:c r="F17" s="12" t="n">
        <x:v>820</x:v>
      </x:c>
      <x:c r="G17" s="12"/>
      <x:c r="H17" s="14" t="str">
        <x:v>S01</x:v>
      </x:c>
      <x:c r="I17" s="2" t="str">
        <x:v>Low: older observation</x:v>
      </x:c>
      <x:c r="J17" s="2" t="str">
        <x:v>Reported ISIC 5510 hotels and similar; national scope varies</x:v>
      </x:c>
      <x:c r="K17" s="2" t="str"/>
      <x:c r="L17" s="10" t="n">
        <x:v>1</x:v>
      </x:c>
      <x:c r="M17" s="10" t="n">
        <x:v>1</x:v>
      </x:c>
      <x:c r="N17" s="10" t="n">
        <x:v>1</x:v>
      </x:c>
      <x:c r="O17" s="10" t="n">
        <x:v>0.45</x:v>
      </x:c>
      <x:c r="P17" s="10" t="n">
        <x:v>0.65</x:v>
      </x:c>
      <x:c r="Q17" s="10" t="n">
        <x:v>0.8</x:v>
      </x:c>
      <x:c r="R17" s="10" t="n">
        <x:v>0.05</x:v>
      </x:c>
      <x:c r="S17" s="10" t="n">
        <x:v>0.12</x:v>
      </x:c>
      <x:c r="T17" s="10" t="n">
        <x:v>0.25</x:v>
      </x:c>
      <x:c r="U17" s="9" t="n">
        <x:v>70</x:v>
      </x:c>
      <x:c r="V17" s="2"/>
      <x:c r="W17" s="2" t="str">
        <x:v>https://pre-webunwto.s3.amazonaws.com/s3fs-public/2025-12/UN_Tourism_accommodation_hotels_12_2025.xlsx</x:v>
      </x:c>
      <x:c r="X17" s="2"/>
    </x:row>
    <x:row r="18" ht="23" customHeight="1">
      <x:c r="A18" s="2" t="str">
        <x:v>COG</x:v>
      </x:c>
      <x:c r="B18" s="2" t="str">
        <x:v>Congo</x:v>
      </x:c>
      <x:c r="C18" s="2" t="str">
        <x:v>Africa</x:v>
      </x:c>
      <x:c r="D18" s="2" t="str">
        <x:v>Unquantified: stale pre-2019 stock</x:v>
      </x:c>
      <x:c r="E18" s="13" t="n">
        <x:v>2018</x:v>
      </x:c>
      <x:c r="F18" s="12" t="n">
        <x:v>10196</x:v>
      </x:c>
      <x:c r="G18" s="12" t="n">
        <x:v>976</x:v>
      </x:c>
      <x:c r="H18" s="14" t="str">
        <x:v>S01</x:v>
      </x:c>
      <x:c r="I18" s="2" t="str">
        <x:v>Unquantified / excluded</x:v>
      </x:c>
      <x:c r="J18" s="2" t="str">
        <x:v>Reported ISIC 5510 hotels and similar; national scope varies</x:v>
      </x:c>
      <x:c r="K18" s="2" t="str"/>
      <x:c r="L18" s="10" t="n">
        <x:v>1</x:v>
      </x:c>
      <x:c r="M18" s="10" t="n">
        <x:v>1</x:v>
      </x:c>
      <x:c r="N18" s="10" t="n">
        <x:v>1</x:v>
      </x:c>
      <x:c r="O18" s="10" t="n">
        <x:v>0.45</x:v>
      </x:c>
      <x:c r="P18" s="10" t="n">
        <x:v>0.65</x:v>
      </x:c>
      <x:c r="Q18" s="10" t="n">
        <x:v>0.8</x:v>
      </x:c>
      <x:c r="R18" s="10" t="n">
        <x:v>0.05</x:v>
      </x:c>
      <x:c r="S18" s="10" t="n">
        <x:v>0.12</x:v>
      </x:c>
      <x:c r="T18" s="10" t="n">
        <x:v>0.25</x:v>
      </x:c>
      <x:c r="U18" s="9" t="n">
        <x:v>70</x:v>
      </x:c>
      <x:c r="V18" s="2"/>
      <x:c r="W18" s="2" t="str">
        <x:v>https://pre-webunwto.s3.amazonaws.com/s3fs-public/2025-12/UN_Tourism_accommodation_hotels_12_2025.xlsx</x:v>
      </x:c>
      <x:c r="X18" s="2"/>
    </x:row>
    <x:row r="19" ht="23" customHeight="1">
      <x:c r="A19" s="2" t="str">
        <x:v>CIV</x:v>
      </x:c>
      <x:c r="B19" s="2" t="str">
        <x:v>Côte d’Ivoire</x:v>
      </x:c>
      <x:c r="C19" s="2" t="str">
        <x:v>Africa</x:v>
      </x:c>
      <x:c r="D19" s="2" t="str">
        <x:v>Quantified</x:v>
      </x:c>
      <x:c r="E19" s="13" t="n">
        <x:v>2021</x:v>
      </x:c>
      <x:c r="F19" s="12" t="n">
        <x:v>65994</x:v>
      </x:c>
      <x:c r="G19" s="12"/>
      <x:c r="H19" s="14" t="str">
        <x:v>S01</x:v>
      </x:c>
      <x:c r="I19" s="2" t="str">
        <x:v>Low: older observation</x:v>
      </x:c>
      <x:c r="J19" s="2" t="str">
        <x:v>Reported ISIC 5510 hotels and similar; national scope varies</x:v>
      </x:c>
      <x:c r="K19" s="2" t="str"/>
      <x:c r="L19" s="10" t="n">
        <x:v>1</x:v>
      </x:c>
      <x:c r="M19" s="10" t="n">
        <x:v>1</x:v>
      </x:c>
      <x:c r="N19" s="10" t="n">
        <x:v>1</x:v>
      </x:c>
      <x:c r="O19" s="10" t="n">
        <x:v>0.45</x:v>
      </x:c>
      <x:c r="P19" s="10" t="n">
        <x:v>0.65</x:v>
      </x:c>
      <x:c r="Q19" s="10" t="n">
        <x:v>0.8</x:v>
      </x:c>
      <x:c r="R19" s="10" t="n">
        <x:v>0.05</x:v>
      </x:c>
      <x:c r="S19" s="10" t="n">
        <x:v>0.12</x:v>
      </x:c>
      <x:c r="T19" s="10" t="n">
        <x:v>0.25</x:v>
      </x:c>
      <x:c r="U19" s="9" t="n">
        <x:v>70</x:v>
      </x:c>
      <x:c r="V19" s="2"/>
      <x:c r="W19" s="2" t="str">
        <x:v>https://pre-webunwto.s3.amazonaws.com/s3fs-public/2025-12/UN_Tourism_accommodation_hotels_12_2025.xlsx</x:v>
      </x:c>
      <x:c r="X19" s="2"/>
    </x:row>
    <x:row r="20" ht="23" customHeight="1">
      <x:c r="A20" s="2" t="str">
        <x:v>COD</x:v>
      </x:c>
      <x:c r="B20" s="2" t="str">
        <x:v>Democratic Republic of the Congo</x:v>
      </x:c>
      <x:c r="C20" s="2" t="str">
        <x:v>Africa</x:v>
      </x:c>
      <x:c r="D20" s="2" t="str">
        <x:v>Unquantified: stale pre-2019 stock</x:v>
      </x:c>
      <x:c r="E20" s="13" t="n">
        <x:v>2003</x:v>
      </x:c>
      <x:c r="F20" s="12" t="n">
        <x:v>5829</x:v>
      </x:c>
      <x:c r="G20" s="12"/>
      <x:c r="H20" s="14" t="str">
        <x:v>S01</x:v>
      </x:c>
      <x:c r="I20" s="2" t="str">
        <x:v>Unquantified / excluded</x:v>
      </x:c>
      <x:c r="J20" s="2" t="str">
        <x:v>Reported ISIC 5510 hotels and similar; national scope varies</x:v>
      </x:c>
      <x:c r="K20" s="2" t="str"/>
      <x:c r="L20" s="10" t="n">
        <x:v>1</x:v>
      </x:c>
      <x:c r="M20" s="10" t="n">
        <x:v>1</x:v>
      </x:c>
      <x:c r="N20" s="10" t="n">
        <x:v>1</x:v>
      </x:c>
      <x:c r="O20" s="10" t="n">
        <x:v>0.45</x:v>
      </x:c>
      <x:c r="P20" s="10" t="n">
        <x:v>0.65</x:v>
      </x:c>
      <x:c r="Q20" s="10" t="n">
        <x:v>0.8</x:v>
      </x:c>
      <x:c r="R20" s="10" t="n">
        <x:v>0.05</x:v>
      </x:c>
      <x:c r="S20" s="10" t="n">
        <x:v>0.12</x:v>
      </x:c>
      <x:c r="T20" s="10" t="n">
        <x:v>0.25</x:v>
      </x:c>
      <x:c r="U20" s="9" t="n">
        <x:v>70</x:v>
      </x:c>
      <x:c r="V20" s="2"/>
      <x:c r="W20" s="2" t="str">
        <x:v>https://pre-webunwto.s3.amazonaws.com/s3fs-public/2025-12/UN_Tourism_accommodation_hotels_12_2025.xlsx</x:v>
      </x:c>
      <x:c r="X20" s="2"/>
    </x:row>
    <x:row r="21" ht="23" customHeight="1">
      <x:c r="A21" s="2" t="str">
        <x:v>DJI</x:v>
      </x:c>
      <x:c r="B21" s="2" t="str">
        <x:v>Djibouti</x:v>
      </x:c>
      <x:c r="C21" s="2" t="str">
        <x:v>Africa</x:v>
      </x:c>
      <x:c r="D21" s="2" t="str">
        <x:v>Quantified</x:v>
      </x:c>
      <x:c r="E21" s="13" t="n">
        <x:v>2022</x:v>
      </x:c>
      <x:c r="F21" s="12" t="n">
        <x:v>1633</x:v>
      </x:c>
      <x:c r="G21" s="12" t="n">
        <x:v>42</x:v>
      </x:c>
      <x:c r="H21" s="14" t="str">
        <x:v>S01</x:v>
      </x:c>
      <x:c r="I21" s="2" t="str">
        <x:v>Low: older observation</x:v>
      </x:c>
      <x:c r="J21" s="2" t="str">
        <x:v>Reported ISIC 5510 hotels and similar; national scope varies</x:v>
      </x:c>
      <x:c r="K21" s="2" t="str"/>
      <x:c r="L21" s="10" t="n">
        <x:v>1</x:v>
      </x:c>
      <x:c r="M21" s="10" t="n">
        <x:v>1</x:v>
      </x:c>
      <x:c r="N21" s="10" t="n">
        <x:v>1</x:v>
      </x:c>
      <x:c r="O21" s="10" t="n">
        <x:v>0.45</x:v>
      </x:c>
      <x:c r="P21" s="10" t="n">
        <x:v>0.65</x:v>
      </x:c>
      <x:c r="Q21" s="10" t="n">
        <x:v>0.8</x:v>
      </x:c>
      <x:c r="R21" s="10" t="n">
        <x:v>0.05</x:v>
      </x:c>
      <x:c r="S21" s="10" t="n">
        <x:v>0.12</x:v>
      </x:c>
      <x:c r="T21" s="10" t="n">
        <x:v>0.25</x:v>
      </x:c>
      <x:c r="U21" s="9" t="n">
        <x:v>70</x:v>
      </x:c>
      <x:c r="V21" s="2"/>
      <x:c r="W21" s="2" t="str">
        <x:v>https://pre-webunwto.s3.amazonaws.com/s3fs-public/2025-12/UN_Tourism_accommodation_hotels_12_2025.xlsx</x:v>
      </x:c>
      <x:c r="X21" s="2"/>
    </x:row>
    <x:row r="22" ht="23" customHeight="1">
      <x:c r="A22" s="2" t="str">
        <x:v>EGY</x:v>
      </x:c>
      <x:c r="B22" s="2" t="str">
        <x:v>Egypt</x:v>
      </x:c>
      <x:c r="C22" s="2" t="str">
        <x:v>Africa</x:v>
      </x:c>
      <x:c r="D22" s="2" t="str">
        <x:v>Quantified</x:v>
      </x:c>
      <x:c r="E22" s="13" t="n">
        <x:v>2022</x:v>
      </x:c>
      <x:c r="F22" s="12" t="n">
        <x:v>393570</x:v>
      </x:c>
      <x:c r="G22" s="12" t="n">
        <x:v>1207</x:v>
      </x:c>
      <x:c r="H22" s="14" t="str">
        <x:v>S01</x:v>
      </x:c>
      <x:c r="I22" s="2" t="str">
        <x:v>Low: older observation</x:v>
      </x:c>
      <x:c r="J22" s="2" t="str">
        <x:v>Reported ISIC 5510 hotels and similar; national scope varies</x:v>
      </x:c>
      <x:c r="K22" s="2" t="str"/>
      <x:c r="L22" s="10" t="n">
        <x:v>1</x:v>
      </x:c>
      <x:c r="M22" s="10" t="n">
        <x:v>1</x:v>
      </x:c>
      <x:c r="N22" s="10" t="n">
        <x:v>1</x:v>
      </x:c>
      <x:c r="O22" s="10" t="n">
        <x:v>0.45</x:v>
      </x:c>
      <x:c r="P22" s="10" t="n">
        <x:v>0.65</x:v>
      </x:c>
      <x:c r="Q22" s="10" t="n">
        <x:v>0.8</x:v>
      </x:c>
      <x:c r="R22" s="10" t="n">
        <x:v>0.05</x:v>
      </x:c>
      <x:c r="S22" s="10" t="n">
        <x:v>0.12</x:v>
      </x:c>
      <x:c r="T22" s="10" t="n">
        <x:v>0.25</x:v>
      </x:c>
      <x:c r="U22" s="9" t="n">
        <x:v>70</x:v>
      </x:c>
      <x:c r="V22" s="2"/>
      <x:c r="W22" s="2" t="str">
        <x:v>https://pre-webunwto.s3.amazonaws.com/s3fs-public/2025-12/UN_Tourism_accommodation_hotels_12_2025.xlsx</x:v>
      </x:c>
      <x:c r="X22" s="2"/>
    </x:row>
    <x:row r="23" ht="23" customHeight="1">
      <x:c r="A23" s="2" t="str">
        <x:v>GNQ</x:v>
      </x:c>
      <x:c r="B23" s="2" t="str">
        <x:v>Equatorial Guinea</x:v>
      </x:c>
      <x:c r="C23" s="2" t="str">
        <x:v>Africa</x:v>
      </x:c>
      <x:c r="D23" s="2" t="str">
        <x:v>Unquantified: no room observation</x:v>
      </x:c>
      <x:c r="E23" s="13" t="str">
        <x:v>Unstated</x:v>
      </x:c>
      <x:c r="F23" s="12"/>
      <x:c r="G23" s="12"/>
      <x:c r="H23" s="14" t="str">
        <x:v>S01</x:v>
      </x:c>
      <x:c r="I23" s="2" t="str">
        <x:v>Unquantified / excluded</x:v>
      </x:c>
      <x:c r="J23" s="2" t="str">
        <x:v>No numerical room observation retrieved</x:v>
      </x:c>
      <x:c r="K23" s="2" t="str"/>
      <x:c r="L23" s="10" t="n">
        <x:v>1</x:v>
      </x:c>
      <x:c r="M23" s="10" t="n">
        <x:v>1</x:v>
      </x:c>
      <x:c r="N23" s="10" t="n">
        <x:v>1</x:v>
      </x:c>
      <x:c r="O23" s="10" t="n">
        <x:v>0.45</x:v>
      </x:c>
      <x:c r="P23" s="10" t="n">
        <x:v>0.65</x:v>
      </x:c>
      <x:c r="Q23" s="10" t="n">
        <x:v>0.8</x:v>
      </x:c>
      <x:c r="R23" s="10" t="n">
        <x:v>0.05</x:v>
      </x:c>
      <x:c r="S23" s="10" t="n">
        <x:v>0.12</x:v>
      </x:c>
      <x:c r="T23" s="10" t="n">
        <x:v>0.25</x:v>
      </x:c>
      <x:c r="U23" s="9" t="n">
        <x:v>70</x:v>
      </x:c>
      <x:c r="V23" s="2"/>
      <x:c r="W23" s="2" t="str">
        <x:v>https://pre-webunwto.s3.amazonaws.com/s3fs-public/2025-12/UN_Tourism_accommodation_hotels_12_2025.xlsx</x:v>
      </x:c>
      <x:c r="X23" s="2"/>
    </x:row>
    <x:row r="24" ht="23" customHeight="1">
      <x:c r="A24" s="2" t="str">
        <x:v>ERI</x:v>
      </x:c>
      <x:c r="B24" s="2" t="str">
        <x:v>Eritrea</x:v>
      </x:c>
      <x:c r="C24" s="2" t="str">
        <x:v>Africa</x:v>
      </x:c>
      <x:c r="D24" s="2" t="str">
        <x:v>Unquantified: stale pre-2019 stock</x:v>
      </x:c>
      <x:c r="E24" s="13" t="n">
        <x:v>2016</x:v>
      </x:c>
      <x:c r="F24" s="12" t="n">
        <x:v>5550</x:v>
      </x:c>
      <x:c r="G24" s="12" t="n">
        <x:v>649</x:v>
      </x:c>
      <x:c r="H24" s="14" t="str">
        <x:v>S01</x:v>
      </x:c>
      <x:c r="I24" s="2" t="str">
        <x:v>Unquantified / excluded</x:v>
      </x:c>
      <x:c r="J24" s="2" t="str">
        <x:v>Reported ISIC 5510 hotels and similar; national scope varies</x:v>
      </x:c>
      <x:c r="K24" s="2" t="str"/>
      <x:c r="L24" s="10" t="n">
        <x:v>1</x:v>
      </x:c>
      <x:c r="M24" s="10" t="n">
        <x:v>1</x:v>
      </x:c>
      <x:c r="N24" s="10" t="n">
        <x:v>1</x:v>
      </x:c>
      <x:c r="O24" s="10" t="n">
        <x:v>0.45</x:v>
      </x:c>
      <x:c r="P24" s="10" t="n">
        <x:v>0.65</x:v>
      </x:c>
      <x:c r="Q24" s="10" t="n">
        <x:v>0.8</x:v>
      </x:c>
      <x:c r="R24" s="10" t="n">
        <x:v>0.05</x:v>
      </x:c>
      <x:c r="S24" s="10" t="n">
        <x:v>0.12</x:v>
      </x:c>
      <x:c r="T24" s="10" t="n">
        <x:v>0.25</x:v>
      </x:c>
      <x:c r="U24" s="9" t="n">
        <x:v>70</x:v>
      </x:c>
      <x:c r="V24" s="2"/>
      <x:c r="W24" s="2" t="str">
        <x:v>https://pre-webunwto.s3.amazonaws.com/s3fs-public/2025-12/UN_Tourism_accommodation_hotels_12_2025.xlsx</x:v>
      </x:c>
      <x:c r="X24" s="2"/>
    </x:row>
    <x:row r="25" ht="23" customHeight="1">
      <x:c r="A25" s="2" t="str">
        <x:v>SWZ</x:v>
      </x:c>
      <x:c r="B25" s="2" t="str">
        <x:v>Eswatini</x:v>
      </x:c>
      <x:c r="C25" s="2" t="str">
        <x:v>Africa</x:v>
      </x:c>
      <x:c r="D25" s="2" t="str">
        <x:v>Quantified</x:v>
      </x:c>
      <x:c r="E25" s="13" t="n">
        <x:v>2022</x:v>
      </x:c>
      <x:c r="F25" s="12" t="n">
        <x:v>3243</x:v>
      </x:c>
      <x:c r="G25" s="12" t="n">
        <x:v>189</x:v>
      </x:c>
      <x:c r="H25" s="14" t="str">
        <x:v>S01</x:v>
      </x:c>
      <x:c r="I25" s="2" t="str">
        <x:v>Low: older observation</x:v>
      </x:c>
      <x:c r="J25" s="2" t="str">
        <x:v>Reported ISIC 5510 hotels and similar; national scope varies</x:v>
      </x:c>
      <x:c r="K25" s="2" t="str"/>
      <x:c r="L25" s="10" t="n">
        <x:v>1</x:v>
      </x:c>
      <x:c r="M25" s="10" t="n">
        <x:v>1</x:v>
      </x:c>
      <x:c r="N25" s="10" t="n">
        <x:v>1</x:v>
      </x:c>
      <x:c r="O25" s="10" t="n">
        <x:v>0.45</x:v>
      </x:c>
      <x:c r="P25" s="10" t="n">
        <x:v>0.65</x:v>
      </x:c>
      <x:c r="Q25" s="10" t="n">
        <x:v>0.8</x:v>
      </x:c>
      <x:c r="R25" s="10" t="n">
        <x:v>0.05</x:v>
      </x:c>
      <x:c r="S25" s="10" t="n">
        <x:v>0.12</x:v>
      </x:c>
      <x:c r="T25" s="10" t="n">
        <x:v>0.25</x:v>
      </x:c>
      <x:c r="U25" s="9" t="n">
        <x:v>70</x:v>
      </x:c>
      <x:c r="V25" s="2"/>
      <x:c r="W25" s="2" t="str">
        <x:v>https://pre-webunwto.s3.amazonaws.com/s3fs-public/2025-12/UN_Tourism_accommodation_hotels_12_2025.xlsx</x:v>
      </x:c>
      <x:c r="X25" s="2"/>
    </x:row>
    <x:row r="26" ht="23" customHeight="1">
      <x:c r="A26" s="2" t="str">
        <x:v>ETH</x:v>
      </x:c>
      <x:c r="B26" s="2" t="str">
        <x:v>Ethiopia</x:v>
      </x:c>
      <x:c r="C26" s="2" t="str">
        <x:v>Africa</x:v>
      </x:c>
      <x:c r="D26" s="2" t="str">
        <x:v>Quantified</x:v>
      </x:c>
      <x:c r="E26" s="13" t="n">
        <x:v>2019</x:v>
      </x:c>
      <x:c r="F26" s="12" t="n">
        <x:v>47481</x:v>
      </x:c>
      <x:c r="G26" s="12" t="n">
        <x:v>1555</x:v>
      </x:c>
      <x:c r="H26" s="14" t="str">
        <x:v>S01</x:v>
      </x:c>
      <x:c r="I26" s="2" t="str">
        <x:v>Low: older observation</x:v>
      </x:c>
      <x:c r="J26" s="2" t="str">
        <x:v>Reported ISIC 5510 hotels and similar; national scope varies</x:v>
      </x:c>
      <x:c r="K26" s="2" t="str"/>
      <x:c r="L26" s="10" t="n">
        <x:v>1</x:v>
      </x:c>
      <x:c r="M26" s="10" t="n">
        <x:v>1</x:v>
      </x:c>
      <x:c r="N26" s="10" t="n">
        <x:v>1</x:v>
      </x:c>
      <x:c r="O26" s="10" t="n">
        <x:v>0.45</x:v>
      </x:c>
      <x:c r="P26" s="10" t="n">
        <x:v>0.65</x:v>
      </x:c>
      <x:c r="Q26" s="10" t="n">
        <x:v>0.8</x:v>
      </x:c>
      <x:c r="R26" s="10" t="n">
        <x:v>0.05</x:v>
      </x:c>
      <x:c r="S26" s="10" t="n">
        <x:v>0.12</x:v>
      </x:c>
      <x:c r="T26" s="10" t="n">
        <x:v>0.25</x:v>
      </x:c>
      <x:c r="U26" s="9" t="n">
        <x:v>70</x:v>
      </x:c>
      <x:c r="V26" s="2"/>
      <x:c r="W26" s="2" t="str">
        <x:v>https://pre-webunwto.s3.amazonaws.com/s3fs-public/2025-12/UN_Tourism_accommodation_hotels_12_2025.xlsx</x:v>
      </x:c>
      <x:c r="X26" s="2"/>
    </x:row>
    <x:row r="27" ht="23" customHeight="1">
      <x:c r="A27" s="2" t="str">
        <x:v>ATF</x:v>
      </x:c>
      <x:c r="B27" s="2" t="str">
        <x:v>French Southern Territories</x:v>
      </x:c>
      <x:c r="C27" s="2" t="str">
        <x:v>Africa</x:v>
      </x:c>
      <x:c r="D27" s="2" t="str">
        <x:v>Unquantified: no room observation</x:v>
      </x:c>
      <x:c r="E27" s="13" t="str">
        <x:v>Unstated</x:v>
      </x:c>
      <x:c r="F27" s="12"/>
      <x:c r="G27" s="12"/>
      <x:c r="H27" s="14" t="str">
        <x:v>S01</x:v>
      </x:c>
      <x:c r="I27" s="2" t="str">
        <x:v>Unquantified / excluded</x:v>
      </x:c>
      <x:c r="J27" s="2" t="str">
        <x:v>No numerical room observation retrieved</x:v>
      </x:c>
      <x:c r="K27" s="2" t="str"/>
      <x:c r="L27" s="10" t="n">
        <x:v>1</x:v>
      </x:c>
      <x:c r="M27" s="10" t="n">
        <x:v>1</x:v>
      </x:c>
      <x:c r="N27" s="10" t="n">
        <x:v>1</x:v>
      </x:c>
      <x:c r="O27" s="10" t="n">
        <x:v>0.45</x:v>
      </x:c>
      <x:c r="P27" s="10" t="n">
        <x:v>0.65</x:v>
      </x:c>
      <x:c r="Q27" s="10" t="n">
        <x:v>0.8</x:v>
      </x:c>
      <x:c r="R27" s="10" t="n">
        <x:v>0.05</x:v>
      </x:c>
      <x:c r="S27" s="10" t="n">
        <x:v>0.12</x:v>
      </x:c>
      <x:c r="T27" s="10" t="n">
        <x:v>0.25</x:v>
      </x:c>
      <x:c r="U27" s="9" t="n">
        <x:v>70</x:v>
      </x:c>
      <x:c r="V27" s="2"/>
      <x:c r="W27" s="2" t="str">
        <x:v>https://pre-webunwto.s3.amazonaws.com/s3fs-public/2025-12/UN_Tourism_accommodation_hotels_12_2025.xlsx</x:v>
      </x:c>
      <x:c r="X27" s="2"/>
    </x:row>
    <x:row r="28" ht="23" customHeight="1">
      <x:c r="A28" s="2" t="str">
        <x:v>GAB</x:v>
      </x:c>
      <x:c r="B28" s="2" t="str">
        <x:v>Gabon</x:v>
      </x:c>
      <x:c r="C28" s="2" t="str">
        <x:v>Africa</x:v>
      </x:c>
      <x:c r="D28" s="2" t="str">
        <x:v>Unquantified: stale pre-2019 stock</x:v>
      </x:c>
      <x:c r="E28" s="13" t="n">
        <x:v>2002</x:v>
      </x:c>
      <x:c r="F28" s="12" t="n">
        <x:v>2450</x:v>
      </x:c>
      <x:c r="G28" s="12"/>
      <x:c r="H28" s="14" t="str">
        <x:v>S01</x:v>
      </x:c>
      <x:c r="I28" s="2" t="str">
        <x:v>Unquantified / excluded</x:v>
      </x:c>
      <x:c r="J28" s="2" t="str">
        <x:v>Reported ISIC 5510 hotels and similar; national scope varies</x:v>
      </x:c>
      <x:c r="K28" s="2" t="str"/>
      <x:c r="L28" s="10" t="n">
        <x:v>1</x:v>
      </x:c>
      <x:c r="M28" s="10" t="n">
        <x:v>1</x:v>
      </x:c>
      <x:c r="N28" s="10" t="n">
        <x:v>1</x:v>
      </x:c>
      <x:c r="O28" s="10" t="n">
        <x:v>0.45</x:v>
      </x:c>
      <x:c r="P28" s="10" t="n">
        <x:v>0.65</x:v>
      </x:c>
      <x:c r="Q28" s="10" t="n">
        <x:v>0.8</x:v>
      </x:c>
      <x:c r="R28" s="10" t="n">
        <x:v>0.05</x:v>
      </x:c>
      <x:c r="S28" s="10" t="n">
        <x:v>0.12</x:v>
      </x:c>
      <x:c r="T28" s="10" t="n">
        <x:v>0.25</x:v>
      </x:c>
      <x:c r="U28" s="9" t="n">
        <x:v>70</x:v>
      </x:c>
      <x:c r="V28" s="2"/>
      <x:c r="W28" s="2" t="str">
        <x:v>https://pre-webunwto.s3.amazonaws.com/s3fs-public/2025-12/UN_Tourism_accommodation_hotels_12_2025.xlsx</x:v>
      </x:c>
      <x:c r="X28" s="2"/>
    </x:row>
    <x:row r="29" ht="23" customHeight="1">
      <x:c r="A29" s="2" t="str">
        <x:v>GMB</x:v>
      </x:c>
      <x:c r="B29" s="2" t="str">
        <x:v>Gambia</x:v>
      </x:c>
      <x:c r="C29" s="2" t="str">
        <x:v>Africa</x:v>
      </x:c>
      <x:c r="D29" s="2" t="str">
        <x:v>Quantified</x:v>
      </x:c>
      <x:c r="E29" s="13" t="n">
        <x:v>2022</x:v>
      </x:c>
      <x:c r="F29" s="12" t="n">
        <x:v>3940</x:v>
      </x:c>
      <x:c r="G29" s="12" t="n">
        <x:v>52</x:v>
      </x:c>
      <x:c r="H29" s="14" t="str">
        <x:v>S01</x:v>
      </x:c>
      <x:c r="I29" s="2" t="str">
        <x:v>Low: older observation</x:v>
      </x:c>
      <x:c r="J29" s="2" t="str">
        <x:v>Reported ISIC 5510 hotels and similar; national scope varies</x:v>
      </x:c>
      <x:c r="K29" s="2" t="str"/>
      <x:c r="L29" s="10" t="n">
        <x:v>1</x:v>
      </x:c>
      <x:c r="M29" s="10" t="n">
        <x:v>1</x:v>
      </x:c>
      <x:c r="N29" s="10" t="n">
        <x:v>1</x:v>
      </x:c>
      <x:c r="O29" s="10" t="n">
        <x:v>0.45</x:v>
      </x:c>
      <x:c r="P29" s="10" t="n">
        <x:v>0.65</x:v>
      </x:c>
      <x:c r="Q29" s="10" t="n">
        <x:v>0.8</x:v>
      </x:c>
      <x:c r="R29" s="10" t="n">
        <x:v>0.05</x:v>
      </x:c>
      <x:c r="S29" s="10" t="n">
        <x:v>0.12</x:v>
      </x:c>
      <x:c r="T29" s="10" t="n">
        <x:v>0.25</x:v>
      </x:c>
      <x:c r="U29" s="9" t="n">
        <x:v>70</x:v>
      </x:c>
      <x:c r="V29" s="2"/>
      <x:c r="W29" s="2" t="str">
        <x:v>https://pre-webunwto.s3.amazonaws.com/s3fs-public/2025-12/UN_Tourism_accommodation_hotels_12_2025.xlsx</x:v>
      </x:c>
      <x:c r="X29" s="2"/>
    </x:row>
    <x:row r="30" ht="23" customHeight="1">
      <x:c r="A30" s="2" t="str">
        <x:v>GHA</x:v>
      </x:c>
      <x:c r="B30" s="2" t="str">
        <x:v>Ghana</x:v>
      </x:c>
      <x:c r="C30" s="2" t="str">
        <x:v>Africa</x:v>
      </x:c>
      <x:c r="D30" s="2" t="str">
        <x:v>Quantified</x:v>
      </x:c>
      <x:c r="E30" s="13" t="n">
        <x:v>2020</x:v>
      </x:c>
      <x:c r="F30" s="12" t="n">
        <x:v>55559</x:v>
      </x:c>
      <x:c r="G30" s="12"/>
      <x:c r="H30" s="14" t="str">
        <x:v>S01</x:v>
      </x:c>
      <x:c r="I30" s="2" t="str">
        <x:v>Low: older observation</x:v>
      </x:c>
      <x:c r="J30" s="2" t="str">
        <x:v>Reported ISIC 5510 hotels and similar; national scope varies</x:v>
      </x:c>
      <x:c r="K30" s="2" t="str"/>
      <x:c r="L30" s="10" t="n">
        <x:v>1</x:v>
      </x:c>
      <x:c r="M30" s="10" t="n">
        <x:v>1</x:v>
      </x:c>
      <x:c r="N30" s="10" t="n">
        <x:v>1</x:v>
      </x:c>
      <x:c r="O30" s="10" t="n">
        <x:v>0.45</x:v>
      </x:c>
      <x:c r="P30" s="10" t="n">
        <x:v>0.65</x:v>
      </x:c>
      <x:c r="Q30" s="10" t="n">
        <x:v>0.8</x:v>
      </x:c>
      <x:c r="R30" s="10" t="n">
        <x:v>0.05</x:v>
      </x:c>
      <x:c r="S30" s="10" t="n">
        <x:v>0.12</x:v>
      </x:c>
      <x:c r="T30" s="10" t="n">
        <x:v>0.25</x:v>
      </x:c>
      <x:c r="U30" s="9" t="n">
        <x:v>70</x:v>
      </x:c>
      <x:c r="V30" s="2"/>
      <x:c r="W30" s="2" t="str">
        <x:v>https://pre-webunwto.s3.amazonaws.com/s3fs-public/2025-12/UN_Tourism_accommodation_hotels_12_2025.xlsx</x:v>
      </x:c>
      <x:c r="X30" s="2"/>
    </x:row>
    <x:row r="31" ht="23" customHeight="1">
      <x:c r="A31" s="2" t="str">
        <x:v>GIN</x:v>
      </x:c>
      <x:c r="B31" s="2" t="str">
        <x:v>Guinea</x:v>
      </x:c>
      <x:c r="C31" s="2" t="str">
        <x:v>Africa</x:v>
      </x:c>
      <x:c r="D31" s="2" t="str">
        <x:v>Unquantified: stale pre-2019 stock</x:v>
      </x:c>
      <x:c r="E31" s="13" t="n">
        <x:v>2017</x:v>
      </x:c>
      <x:c r="F31" s="12" t="n">
        <x:v>5539</x:v>
      </x:c>
      <x:c r="G31" s="12"/>
      <x:c r="H31" s="14" t="str">
        <x:v>S01</x:v>
      </x:c>
      <x:c r="I31" s="2" t="str">
        <x:v>Unquantified / excluded</x:v>
      </x:c>
      <x:c r="J31" s="2" t="str">
        <x:v>Reported ISIC 5510 hotels and similar; national scope varies</x:v>
      </x:c>
      <x:c r="K31" s="2" t="str"/>
      <x:c r="L31" s="10" t="n">
        <x:v>1</x:v>
      </x:c>
      <x:c r="M31" s="10" t="n">
        <x:v>1</x:v>
      </x:c>
      <x:c r="N31" s="10" t="n">
        <x:v>1</x:v>
      </x:c>
      <x:c r="O31" s="10" t="n">
        <x:v>0.45</x:v>
      </x:c>
      <x:c r="P31" s="10" t="n">
        <x:v>0.65</x:v>
      </x:c>
      <x:c r="Q31" s="10" t="n">
        <x:v>0.8</x:v>
      </x:c>
      <x:c r="R31" s="10" t="n">
        <x:v>0.05</x:v>
      </x:c>
      <x:c r="S31" s="10" t="n">
        <x:v>0.12</x:v>
      </x:c>
      <x:c r="T31" s="10" t="n">
        <x:v>0.25</x:v>
      </x:c>
      <x:c r="U31" s="9" t="n">
        <x:v>70</x:v>
      </x:c>
      <x:c r="V31" s="2"/>
      <x:c r="W31" s="2" t="str">
        <x:v>https://pre-webunwto.s3.amazonaws.com/s3fs-public/2025-12/UN_Tourism_accommodation_hotels_12_2025.xlsx</x:v>
      </x:c>
      <x:c r="X31" s="2"/>
    </x:row>
    <x:row r="32" ht="23" customHeight="1">
      <x:c r="A32" s="2" t="str">
        <x:v>GNB</x:v>
      </x:c>
      <x:c r="B32" s="2" t="str">
        <x:v>Guinea-Bissau</x:v>
      </x:c>
      <x:c r="C32" s="2" t="str">
        <x:v>Africa</x:v>
      </x:c>
      <x:c r="D32" s="2" t="str">
        <x:v>Unquantified: stale pre-2019 stock</x:v>
      </x:c>
      <x:c r="E32" s="13" t="n">
        <x:v>2004</x:v>
      </x:c>
      <x:c r="F32" s="12" t="n">
        <x:v>3533</x:v>
      </x:c>
      <x:c r="G32" s="12"/>
      <x:c r="H32" s="14" t="str">
        <x:v>S01</x:v>
      </x:c>
      <x:c r="I32" s="2" t="str">
        <x:v>Unquantified / excluded</x:v>
      </x:c>
      <x:c r="J32" s="2" t="str">
        <x:v>Reported ISIC 5510 hotels and similar; national scope varies</x:v>
      </x:c>
      <x:c r="K32" s="2" t="str"/>
      <x:c r="L32" s="10" t="n">
        <x:v>1</x:v>
      </x:c>
      <x:c r="M32" s="10" t="n">
        <x:v>1</x:v>
      </x:c>
      <x:c r="N32" s="10" t="n">
        <x:v>1</x:v>
      </x:c>
      <x:c r="O32" s="10" t="n">
        <x:v>0.45</x:v>
      </x:c>
      <x:c r="P32" s="10" t="n">
        <x:v>0.65</x:v>
      </x:c>
      <x:c r="Q32" s="10" t="n">
        <x:v>0.8</x:v>
      </x:c>
      <x:c r="R32" s="10" t="n">
        <x:v>0.05</x:v>
      </x:c>
      <x:c r="S32" s="10" t="n">
        <x:v>0.12</x:v>
      </x:c>
      <x:c r="T32" s="10" t="n">
        <x:v>0.25</x:v>
      </x:c>
      <x:c r="U32" s="9" t="n">
        <x:v>70</x:v>
      </x:c>
      <x:c r="V32" s="2"/>
      <x:c r="W32" s="2" t="str">
        <x:v>https://pre-webunwto.s3.amazonaws.com/s3fs-public/2025-12/UN_Tourism_accommodation_hotels_12_2025.xlsx</x:v>
      </x:c>
      <x:c r="X32" s="2"/>
    </x:row>
    <x:row r="33" ht="23" customHeight="1">
      <x:c r="A33" s="2" t="str">
        <x:v>KEN</x:v>
      </x:c>
      <x:c r="B33" s="2" t="str">
        <x:v>Kenya</x:v>
      </x:c>
      <x:c r="C33" s="2" t="str">
        <x:v>Africa</x:v>
      </x:c>
      <x:c r="D33" s="2" t="str">
        <x:v>Quantified</x:v>
      </x:c>
      <x:c r="E33" s="13" t="n">
        <x:v>2023</x:v>
      </x:c>
      <x:c r="F33" s="12" t="n">
        <x:v>33001.221</x:v>
      </x:c>
      <x:c r="G33" s="12"/>
      <x:c r="H33" s="14" t="str">
        <x:v>S01</x:v>
      </x:c>
      <x:c r="I33" s="2" t="str">
        <x:v>Medium</x:v>
      </x:c>
      <x:c r="J33" s="2" t="str">
        <x:v>Reported ISIC 5510 hotels and similar; national scope varies</x:v>
      </x:c>
      <x:c r="K33" s="2" t="str"/>
      <x:c r="L33" s="10" t="n">
        <x:v>1</x:v>
      </x:c>
      <x:c r="M33" s="10" t="n">
        <x:v>1</x:v>
      </x:c>
      <x:c r="N33" s="10" t="n">
        <x:v>1</x:v>
      </x:c>
      <x:c r="O33" s="10" t="n">
        <x:v>0.45</x:v>
      </x:c>
      <x:c r="P33" s="10" t="n">
        <x:v>0.65</x:v>
      </x:c>
      <x:c r="Q33" s="10" t="n">
        <x:v>0.8</x:v>
      </x:c>
      <x:c r="R33" s="10" t="n">
        <x:v>0.05</x:v>
      </x:c>
      <x:c r="S33" s="10" t="n">
        <x:v>0.12</x:v>
      </x:c>
      <x:c r="T33" s="10" t="n">
        <x:v>0.25</x:v>
      </x:c>
      <x:c r="U33" s="9" t="n">
        <x:v>70</x:v>
      </x:c>
      <x:c r="V33" s="2"/>
      <x:c r="W33" s="2" t="str">
        <x:v>https://pre-webunwto.s3.amazonaws.com/s3fs-public/2025-12/UN_Tourism_accommodation_hotels_12_2025.xlsx</x:v>
      </x:c>
      <x:c r="X33" s="2"/>
    </x:row>
    <x:row r="34" ht="23" customHeight="1">
      <x:c r="A34" s="2" t="str">
        <x:v>LSO</x:v>
      </x:c>
      <x:c r="B34" s="2" t="str">
        <x:v>Lesotho</x:v>
      </x:c>
      <x:c r="C34" s="2" t="str">
        <x:v>Africa</x:v>
      </x:c>
      <x:c r="D34" s="2" t="str">
        <x:v>Quantified</x:v>
      </x:c>
      <x:c r="E34" s="13" t="n">
        <x:v>2021</x:v>
      </x:c>
      <x:c r="F34" s="12" t="n">
        <x:v>2457</x:v>
      </x:c>
      <x:c r="G34" s="12" t="n">
        <x:v>129</x:v>
      </x:c>
      <x:c r="H34" s="14" t="str">
        <x:v>S01</x:v>
      </x:c>
      <x:c r="I34" s="2" t="str">
        <x:v>Low: older observation</x:v>
      </x:c>
      <x:c r="J34" s="2" t="str">
        <x:v>Reported ISIC 5510 hotels and similar; national scope varies</x:v>
      </x:c>
      <x:c r="K34" s="2" t="str"/>
      <x:c r="L34" s="10" t="n">
        <x:v>1</x:v>
      </x:c>
      <x:c r="M34" s="10" t="n">
        <x:v>1</x:v>
      </x:c>
      <x:c r="N34" s="10" t="n">
        <x:v>1</x:v>
      </x:c>
      <x:c r="O34" s="10" t="n">
        <x:v>0.45</x:v>
      </x:c>
      <x:c r="P34" s="10" t="n">
        <x:v>0.65</x:v>
      </x:c>
      <x:c r="Q34" s="10" t="n">
        <x:v>0.8</x:v>
      </x:c>
      <x:c r="R34" s="10" t="n">
        <x:v>0.05</x:v>
      </x:c>
      <x:c r="S34" s="10" t="n">
        <x:v>0.12</x:v>
      </x:c>
      <x:c r="T34" s="10" t="n">
        <x:v>0.25</x:v>
      </x:c>
      <x:c r="U34" s="9" t="n">
        <x:v>70</x:v>
      </x:c>
      <x:c r="V34" s="2"/>
      <x:c r="W34" s="2" t="str">
        <x:v>https://pre-webunwto.s3.amazonaws.com/s3fs-public/2025-12/UN_Tourism_accommodation_hotels_12_2025.xlsx</x:v>
      </x:c>
      <x:c r="X34" s="2"/>
    </x:row>
    <x:row r="35" ht="23" customHeight="1">
      <x:c r="A35" s="2" t="str">
        <x:v>LBR</x:v>
      </x:c>
      <x:c r="B35" s="2" t="str">
        <x:v>Liberia</x:v>
      </x:c>
      <x:c r="C35" s="2" t="str">
        <x:v>Africa</x:v>
      </x:c>
      <x:c r="D35" s="2" t="str">
        <x:v>Unquantified: no room observation</x:v>
      </x:c>
      <x:c r="E35" s="13" t="str">
        <x:v>Unstated</x:v>
      </x:c>
      <x:c r="F35" s="12"/>
      <x:c r="G35" s="12"/>
      <x:c r="H35" s="14" t="str">
        <x:v>S01</x:v>
      </x:c>
      <x:c r="I35" s="2" t="str">
        <x:v>Unquantified / excluded</x:v>
      </x:c>
      <x:c r="J35" s="2" t="str">
        <x:v>No numerical room observation retrieved</x:v>
      </x:c>
      <x:c r="K35" s="2" t="str"/>
      <x:c r="L35" s="10" t="n">
        <x:v>1</x:v>
      </x:c>
      <x:c r="M35" s="10" t="n">
        <x:v>1</x:v>
      </x:c>
      <x:c r="N35" s="10" t="n">
        <x:v>1</x:v>
      </x:c>
      <x:c r="O35" s="10" t="n">
        <x:v>0.45</x:v>
      </x:c>
      <x:c r="P35" s="10" t="n">
        <x:v>0.65</x:v>
      </x:c>
      <x:c r="Q35" s="10" t="n">
        <x:v>0.8</x:v>
      </x:c>
      <x:c r="R35" s="10" t="n">
        <x:v>0.05</x:v>
      </x:c>
      <x:c r="S35" s="10" t="n">
        <x:v>0.12</x:v>
      </x:c>
      <x:c r="T35" s="10" t="n">
        <x:v>0.25</x:v>
      </x:c>
      <x:c r="U35" s="9" t="n">
        <x:v>70</x:v>
      </x:c>
      <x:c r="V35" s="2"/>
      <x:c r="W35" s="2" t="str">
        <x:v>https://pre-webunwto.s3.amazonaws.com/s3fs-public/2025-12/UN_Tourism_accommodation_hotels_12_2025.xlsx</x:v>
      </x:c>
      <x:c r="X35" s="2"/>
    </x:row>
    <x:row r="36" ht="23" customHeight="1">
      <x:c r="A36" s="2" t="str">
        <x:v>LBY</x:v>
      </x:c>
      <x:c r="B36" s="2" t="str">
        <x:v>Libya</x:v>
      </x:c>
      <x:c r="C36" s="2" t="str">
        <x:v>Africa</x:v>
      </x:c>
      <x:c r="D36" s="2" t="str">
        <x:v>Unquantified: stale pre-2019 stock</x:v>
      </x:c>
      <x:c r="E36" s="13" t="n">
        <x:v>2008</x:v>
      </x:c>
      <x:c r="F36" s="12" t="n">
        <x:v>13916</x:v>
      </x:c>
      <x:c r="G36" s="12"/>
      <x:c r="H36" s="14" t="str">
        <x:v>S01</x:v>
      </x:c>
      <x:c r="I36" s="2" t="str">
        <x:v>Unquantified / excluded</x:v>
      </x:c>
      <x:c r="J36" s="2" t="str">
        <x:v>Reported ISIC 5510 hotels and similar; national scope varies</x:v>
      </x:c>
      <x:c r="K36" s="2" t="str"/>
      <x:c r="L36" s="10" t="n">
        <x:v>1</x:v>
      </x:c>
      <x:c r="M36" s="10" t="n">
        <x:v>1</x:v>
      </x:c>
      <x:c r="N36" s="10" t="n">
        <x:v>1</x:v>
      </x:c>
      <x:c r="O36" s="10" t="n">
        <x:v>0.45</x:v>
      </x:c>
      <x:c r="P36" s="10" t="n">
        <x:v>0.65</x:v>
      </x:c>
      <x:c r="Q36" s="10" t="n">
        <x:v>0.8</x:v>
      </x:c>
      <x:c r="R36" s="10" t="n">
        <x:v>0.05</x:v>
      </x:c>
      <x:c r="S36" s="10" t="n">
        <x:v>0.12</x:v>
      </x:c>
      <x:c r="T36" s="10" t="n">
        <x:v>0.25</x:v>
      </x:c>
      <x:c r="U36" s="9" t="n">
        <x:v>70</x:v>
      </x:c>
      <x:c r="V36" s="2"/>
      <x:c r="W36" s="2" t="str">
        <x:v>https://pre-webunwto.s3.amazonaws.com/s3fs-public/2025-12/UN_Tourism_accommodation_hotels_12_2025.xlsx</x:v>
      </x:c>
      <x:c r="X36" s="2"/>
    </x:row>
    <x:row r="37" ht="23" customHeight="1">
      <x:c r="A37" s="2" t="str">
        <x:v>MDG</x:v>
      </x:c>
      <x:c r="B37" s="2" t="str">
        <x:v>Madagascar</x:v>
      </x:c>
      <x:c r="C37" s="2" t="str">
        <x:v>Africa</x:v>
      </x:c>
      <x:c r="D37" s="2" t="str">
        <x:v>Quantified</x:v>
      </x:c>
      <x:c r="E37" s="13" t="n">
        <x:v>2021</x:v>
      </x:c>
      <x:c r="F37" s="12" t="n">
        <x:v>32137</x:v>
      </x:c>
      <x:c r="G37" s="12" t="n">
        <x:v>3527</x:v>
      </x:c>
      <x:c r="H37" s="14" t="str">
        <x:v>S01</x:v>
      </x:c>
      <x:c r="I37" s="2" t="str">
        <x:v>Low: older observation</x:v>
      </x:c>
      <x:c r="J37" s="2" t="str">
        <x:v>Reported ISIC 5510 hotels and similar; national scope varies</x:v>
      </x:c>
      <x:c r="K37" s="2" t="str"/>
      <x:c r="L37" s="10" t="n">
        <x:v>1</x:v>
      </x:c>
      <x:c r="M37" s="10" t="n">
        <x:v>1</x:v>
      </x:c>
      <x:c r="N37" s="10" t="n">
        <x:v>1</x:v>
      </x:c>
      <x:c r="O37" s="10" t="n">
        <x:v>0.45</x:v>
      </x:c>
      <x:c r="P37" s="10" t="n">
        <x:v>0.65</x:v>
      </x:c>
      <x:c r="Q37" s="10" t="n">
        <x:v>0.8</x:v>
      </x:c>
      <x:c r="R37" s="10" t="n">
        <x:v>0.05</x:v>
      </x:c>
      <x:c r="S37" s="10" t="n">
        <x:v>0.12</x:v>
      </x:c>
      <x:c r="T37" s="10" t="n">
        <x:v>0.25</x:v>
      </x:c>
      <x:c r="U37" s="9" t="n">
        <x:v>70</x:v>
      </x:c>
      <x:c r="V37" s="2"/>
      <x:c r="W37" s="2" t="str">
        <x:v>https://pre-webunwto.s3.amazonaws.com/s3fs-public/2025-12/UN_Tourism_accommodation_hotels_12_2025.xlsx</x:v>
      </x:c>
      <x:c r="X37" s="2"/>
    </x:row>
    <x:row r="38" ht="23" customHeight="1">
      <x:c r="A38" s="2" t="str">
        <x:v>MWI</x:v>
      </x:c>
      <x:c r="B38" s="2" t="str">
        <x:v>Malawi</x:v>
      </x:c>
      <x:c r="C38" s="2" t="str">
        <x:v>Africa</x:v>
      </x:c>
      <x:c r="D38" s="2" t="str">
        <x:v>Unquantified: stale pre-2019 stock</x:v>
      </x:c>
      <x:c r="E38" s="13" t="n">
        <x:v>2004</x:v>
      </x:c>
      <x:c r="F38" s="12" t="n">
        <x:v>20871</x:v>
      </x:c>
      <x:c r="G38" s="12"/>
      <x:c r="H38" s="14" t="str">
        <x:v>S01</x:v>
      </x:c>
      <x:c r="I38" s="2" t="str">
        <x:v>Unquantified / excluded</x:v>
      </x:c>
      <x:c r="J38" s="2" t="str">
        <x:v>Reported ISIC 5510 hotels and similar; national scope varies</x:v>
      </x:c>
      <x:c r="K38" s="2" t="str"/>
      <x:c r="L38" s="10" t="n">
        <x:v>1</x:v>
      </x:c>
      <x:c r="M38" s="10" t="n">
        <x:v>1</x:v>
      </x:c>
      <x:c r="N38" s="10" t="n">
        <x:v>1</x:v>
      </x:c>
      <x:c r="O38" s="10" t="n">
        <x:v>0.45</x:v>
      </x:c>
      <x:c r="P38" s="10" t="n">
        <x:v>0.65</x:v>
      </x:c>
      <x:c r="Q38" s="10" t="n">
        <x:v>0.8</x:v>
      </x:c>
      <x:c r="R38" s="10" t="n">
        <x:v>0.05</x:v>
      </x:c>
      <x:c r="S38" s="10" t="n">
        <x:v>0.12</x:v>
      </x:c>
      <x:c r="T38" s="10" t="n">
        <x:v>0.25</x:v>
      </x:c>
      <x:c r="U38" s="9" t="n">
        <x:v>70</x:v>
      </x:c>
      <x:c r="V38" s="2"/>
      <x:c r="W38" s="2" t="str">
        <x:v>https://pre-webunwto.s3.amazonaws.com/s3fs-public/2025-12/UN_Tourism_accommodation_hotels_12_2025.xlsx</x:v>
      </x:c>
      <x:c r="X38" s="2"/>
    </x:row>
    <x:row r="39" ht="23" customHeight="1">
      <x:c r="A39" s="2" t="str">
        <x:v>MLI</x:v>
      </x:c>
      <x:c r="B39" s="2" t="str">
        <x:v>Mali</x:v>
      </x:c>
      <x:c r="C39" s="2" t="str">
        <x:v>Africa</x:v>
      </x:c>
      <x:c r="D39" s="2" t="str">
        <x:v>Quantified</x:v>
      </x:c>
      <x:c r="E39" s="13" t="n">
        <x:v>2022</x:v>
      </x:c>
      <x:c r="F39" s="12" t="n">
        <x:v>13914</x:v>
      </x:c>
      <x:c r="G39" s="12" t="n">
        <x:v>985</x:v>
      </x:c>
      <x:c r="H39" s="14" t="str">
        <x:v>S01</x:v>
      </x:c>
      <x:c r="I39" s="2" t="str">
        <x:v>Low: older observation</x:v>
      </x:c>
      <x:c r="J39" s="2" t="str">
        <x:v>Reported ISIC 5510 hotels and similar; national scope varies</x:v>
      </x:c>
      <x:c r="K39" s="2" t="str"/>
      <x:c r="L39" s="10" t="n">
        <x:v>1</x:v>
      </x:c>
      <x:c r="M39" s="10" t="n">
        <x:v>1</x:v>
      </x:c>
      <x:c r="N39" s="10" t="n">
        <x:v>1</x:v>
      </x:c>
      <x:c r="O39" s="10" t="n">
        <x:v>0.45</x:v>
      </x:c>
      <x:c r="P39" s="10" t="n">
        <x:v>0.65</x:v>
      </x:c>
      <x:c r="Q39" s="10" t="n">
        <x:v>0.8</x:v>
      </x:c>
      <x:c r="R39" s="10" t="n">
        <x:v>0.05</x:v>
      </x:c>
      <x:c r="S39" s="10" t="n">
        <x:v>0.12</x:v>
      </x:c>
      <x:c r="T39" s="10" t="n">
        <x:v>0.25</x:v>
      </x:c>
      <x:c r="U39" s="9" t="n">
        <x:v>70</x:v>
      </x:c>
      <x:c r="V39" s="2"/>
      <x:c r="W39" s="2" t="str">
        <x:v>https://pre-webunwto.s3.amazonaws.com/s3fs-public/2025-12/UN_Tourism_accommodation_hotels_12_2025.xlsx</x:v>
      </x:c>
      <x:c r="X39" s="2"/>
    </x:row>
    <x:row r="40" ht="23" customHeight="1">
      <x:c r="A40" s="2" t="str">
        <x:v>MRT</x:v>
      </x:c>
      <x:c r="B40" s="2" t="str">
        <x:v>Mauritania</x:v>
      </x:c>
      <x:c r="C40" s="2" t="str">
        <x:v>Africa</x:v>
      </x:c>
      <x:c r="D40" s="2" t="str">
        <x:v>Unquantified: stale pre-2019 stock</x:v>
      </x:c>
      <x:c r="E40" s="13" t="n">
        <x:v>1999</x:v>
      </x:c>
      <x:c r="F40" s="12" t="n">
        <x:v>2000</x:v>
      </x:c>
      <x:c r="G40" s="12"/>
      <x:c r="H40" s="14" t="str">
        <x:v>S01</x:v>
      </x:c>
      <x:c r="I40" s="2" t="str">
        <x:v>Unquantified / excluded</x:v>
      </x:c>
      <x:c r="J40" s="2" t="str">
        <x:v>Reported ISIC 5510 hotels and similar; national scope varies</x:v>
      </x:c>
      <x:c r="K40" s="2" t="str"/>
      <x:c r="L40" s="10" t="n">
        <x:v>1</x:v>
      </x:c>
      <x:c r="M40" s="10" t="n">
        <x:v>1</x:v>
      </x:c>
      <x:c r="N40" s="10" t="n">
        <x:v>1</x:v>
      </x:c>
      <x:c r="O40" s="10" t="n">
        <x:v>0.45</x:v>
      </x:c>
      <x:c r="P40" s="10" t="n">
        <x:v>0.65</x:v>
      </x:c>
      <x:c r="Q40" s="10" t="n">
        <x:v>0.8</x:v>
      </x:c>
      <x:c r="R40" s="10" t="n">
        <x:v>0.05</x:v>
      </x:c>
      <x:c r="S40" s="10" t="n">
        <x:v>0.12</x:v>
      </x:c>
      <x:c r="T40" s="10" t="n">
        <x:v>0.25</x:v>
      </x:c>
      <x:c r="U40" s="9" t="n">
        <x:v>70</x:v>
      </x:c>
      <x:c r="V40" s="2"/>
      <x:c r="W40" s="2" t="str">
        <x:v>https://pre-webunwto.s3.amazonaws.com/s3fs-public/2025-12/UN_Tourism_accommodation_hotels_12_2025.xlsx</x:v>
      </x:c>
      <x:c r="X40" s="2"/>
    </x:row>
    <x:row r="41" ht="23" customHeight="1">
      <x:c r="A41" s="2" t="str">
        <x:v>MUS</x:v>
      </x:c>
      <x:c r="B41" s="2" t="str">
        <x:v>Mauritius</x:v>
      </x:c>
      <x:c r="C41" s="2" t="str">
        <x:v>Africa</x:v>
      </x:c>
      <x:c r="D41" s="2" t="str">
        <x:v>Quantified</x:v>
      </x:c>
      <x:c r="E41" s="13" t="n">
        <x:v>2024</x:v>
      </x:c>
      <x:c r="F41" s="12" t="n">
        <x:v>14059</x:v>
      </x:c>
      <x:c r="G41" s="12" t="n">
        <x:v>109</x:v>
      </x:c>
      <x:c r="H41" s="14" t="str">
        <x:v>S01</x:v>
      </x:c>
      <x:c r="I41" s="2" t="str">
        <x:v>Medium</x:v>
      </x:c>
      <x:c r="J41" s="2" t="str">
        <x:v>Reported ISIC 5510 hotels and similar; national scope varies</x:v>
      </x:c>
      <x:c r="K41" s="2" t="str"/>
      <x:c r="L41" s="10" t="n">
        <x:v>1</x:v>
      </x:c>
      <x:c r="M41" s="10" t="n">
        <x:v>1</x:v>
      </x:c>
      <x:c r="N41" s="10" t="n">
        <x:v>1</x:v>
      </x:c>
      <x:c r="O41" s="10" t="n">
        <x:v>0.45</x:v>
      </x:c>
      <x:c r="P41" s="10" t="n">
        <x:v>0.65</x:v>
      </x:c>
      <x:c r="Q41" s="10" t="n">
        <x:v>0.8</x:v>
      </x:c>
      <x:c r="R41" s="10" t="n">
        <x:v>0.05</x:v>
      </x:c>
      <x:c r="S41" s="10" t="n">
        <x:v>0.12</x:v>
      </x:c>
      <x:c r="T41" s="10" t="n">
        <x:v>0.25</x:v>
      </x:c>
      <x:c r="U41" s="9" t="n">
        <x:v>70</x:v>
      </x:c>
      <x:c r="V41" s="2"/>
      <x:c r="W41" s="2" t="str">
        <x:v>https://pre-webunwto.s3.amazonaws.com/s3fs-public/2025-12/UN_Tourism_accommodation_hotels_12_2025.xlsx</x:v>
      </x:c>
      <x:c r="X41" s="2"/>
    </x:row>
    <x:row r="42" ht="23" customHeight="1">
      <x:c r="A42" s="2" t="str">
        <x:v>MYT</x:v>
      </x:c>
      <x:c r="B42" s="2" t="str">
        <x:v>Mayotte</x:v>
      </x:c>
      <x:c r="C42" s="2" t="str">
        <x:v>Africa</x:v>
      </x:c>
      <x:c r="D42" s="2" t="str">
        <x:v>Unquantified: no room observation</x:v>
      </x:c>
      <x:c r="E42" s="13" t="str">
        <x:v>Unstated</x:v>
      </x:c>
      <x:c r="F42" s="12"/>
      <x:c r="G42" s="12"/>
      <x:c r="H42" s="14" t="str">
        <x:v>S01</x:v>
      </x:c>
      <x:c r="I42" s="2" t="str">
        <x:v>Unquantified / excluded</x:v>
      </x:c>
      <x:c r="J42" s="2" t="str">
        <x:v>No numerical room observation retrieved</x:v>
      </x:c>
      <x:c r="K42" s="2" t="str"/>
      <x:c r="L42" s="10" t="n">
        <x:v>1</x:v>
      </x:c>
      <x:c r="M42" s="10" t="n">
        <x:v>1</x:v>
      </x:c>
      <x:c r="N42" s="10" t="n">
        <x:v>1</x:v>
      </x:c>
      <x:c r="O42" s="10" t="n">
        <x:v>0.45</x:v>
      </x:c>
      <x:c r="P42" s="10" t="n">
        <x:v>0.65</x:v>
      </x:c>
      <x:c r="Q42" s="10" t="n">
        <x:v>0.8</x:v>
      </x:c>
      <x:c r="R42" s="10" t="n">
        <x:v>0.05</x:v>
      </x:c>
      <x:c r="S42" s="10" t="n">
        <x:v>0.12</x:v>
      </x:c>
      <x:c r="T42" s="10" t="n">
        <x:v>0.25</x:v>
      </x:c>
      <x:c r="U42" s="9" t="n">
        <x:v>70</x:v>
      </x:c>
      <x:c r="V42" s="2"/>
      <x:c r="W42" s="2" t="str">
        <x:v>https://pre-webunwto.s3.amazonaws.com/s3fs-public/2025-12/UN_Tourism_accommodation_hotels_12_2025.xlsx</x:v>
      </x:c>
      <x:c r="X42" s="2"/>
    </x:row>
    <x:row r="43" ht="23" customHeight="1">
      <x:c r="A43" s="2" t="str">
        <x:v>MAR</x:v>
      </x:c>
      <x:c r="B43" s="2" t="str">
        <x:v>Morocco</x:v>
      </x:c>
      <x:c r="C43" s="2" t="str">
        <x:v>Africa</x:v>
      </x:c>
      <x:c r="D43" s="2" t="str">
        <x:v>Quantified</x:v>
      </x:c>
      <x:c r="E43" s="13" t="n">
        <x:v>2022</x:v>
      </x:c>
      <x:c r="F43" s="12" t="n">
        <x:v>132607</x:v>
      </x:c>
      <x:c r="G43" s="12" t="n">
        <x:v>4650</x:v>
      </x:c>
      <x:c r="H43" s="14" t="str">
        <x:v>S01</x:v>
      </x:c>
      <x:c r="I43" s="2" t="str">
        <x:v>Low: older observation</x:v>
      </x:c>
      <x:c r="J43" s="2" t="str">
        <x:v>Reported ISIC 5510 hotels and similar; national scope varies</x:v>
      </x:c>
      <x:c r="K43" s="2" t="str"/>
      <x:c r="L43" s="10" t="n">
        <x:v>1</x:v>
      </x:c>
      <x:c r="M43" s="10" t="n">
        <x:v>1</x:v>
      </x:c>
      <x:c r="N43" s="10" t="n">
        <x:v>1</x:v>
      </x:c>
      <x:c r="O43" s="10" t="n">
        <x:v>0.45</x:v>
      </x:c>
      <x:c r="P43" s="10" t="n">
        <x:v>0.65</x:v>
      </x:c>
      <x:c r="Q43" s="10" t="n">
        <x:v>0.8</x:v>
      </x:c>
      <x:c r="R43" s="10" t="n">
        <x:v>0.05</x:v>
      </x:c>
      <x:c r="S43" s="10" t="n">
        <x:v>0.12</x:v>
      </x:c>
      <x:c r="T43" s="10" t="n">
        <x:v>0.25</x:v>
      </x:c>
      <x:c r="U43" s="9" t="n">
        <x:v>70</x:v>
      </x:c>
      <x:c r="V43" s="2"/>
      <x:c r="W43" s="2" t="str">
        <x:v>https://pre-webunwto.s3.amazonaws.com/s3fs-public/2025-12/UN_Tourism_accommodation_hotels_12_2025.xlsx</x:v>
      </x:c>
      <x:c r="X43" s="2"/>
    </x:row>
    <x:row r="44" ht="23" customHeight="1">
      <x:c r="A44" s="2" t="str">
        <x:v>MOZ</x:v>
      </x:c>
      <x:c r="B44" s="2" t="str">
        <x:v>Mozambique</x:v>
      </x:c>
      <x:c r="C44" s="2" t="str">
        <x:v>Africa</x:v>
      </x:c>
      <x:c r="D44" s="2" t="str">
        <x:v>Quantified</x:v>
      </x:c>
      <x:c r="E44" s="13" t="n">
        <x:v>2022</x:v>
      </x:c>
      <x:c r="F44" s="12" t="n">
        <x:v>43780</x:v>
      </x:c>
      <x:c r="G44" s="12"/>
      <x:c r="H44" s="14" t="str">
        <x:v>S01</x:v>
      </x:c>
      <x:c r="I44" s="2" t="str">
        <x:v>Low: older observation</x:v>
      </x:c>
      <x:c r="J44" s="2" t="str">
        <x:v>Reported ISIC 5510 hotels and similar; national scope varies</x:v>
      </x:c>
      <x:c r="K44" s="2" t="str"/>
      <x:c r="L44" s="10" t="n">
        <x:v>1</x:v>
      </x:c>
      <x:c r="M44" s="10" t="n">
        <x:v>1</x:v>
      </x:c>
      <x:c r="N44" s="10" t="n">
        <x:v>1</x:v>
      </x:c>
      <x:c r="O44" s="10" t="n">
        <x:v>0.45</x:v>
      </x:c>
      <x:c r="P44" s="10" t="n">
        <x:v>0.65</x:v>
      </x:c>
      <x:c r="Q44" s="10" t="n">
        <x:v>0.8</x:v>
      </x:c>
      <x:c r="R44" s="10" t="n">
        <x:v>0.05</x:v>
      </x:c>
      <x:c r="S44" s="10" t="n">
        <x:v>0.12</x:v>
      </x:c>
      <x:c r="T44" s="10" t="n">
        <x:v>0.25</x:v>
      </x:c>
      <x:c r="U44" s="9" t="n">
        <x:v>70</x:v>
      </x:c>
      <x:c r="V44" s="2"/>
      <x:c r="W44" s="2" t="str">
        <x:v>https://pre-webunwto.s3.amazonaws.com/s3fs-public/2025-12/UN_Tourism_accommodation_hotels_12_2025.xlsx</x:v>
      </x:c>
      <x:c r="X44" s="2"/>
    </x:row>
    <x:row r="45" ht="23" customHeight="1">
      <x:c r="A45" s="2" t="str">
        <x:v>NAM</x:v>
      </x:c>
      <x:c r="B45" s="2" t="str">
        <x:v>Namibia</x:v>
      </x:c>
      <x:c r="C45" s="2" t="str">
        <x:v>Africa</x:v>
      </x:c>
      <x:c r="D45" s="2" t="str">
        <x:v>Quantified</x:v>
      </x:c>
      <x:c r="E45" s="13" t="n">
        <x:v>2019</x:v>
      </x:c>
      <x:c r="F45" s="12" t="n">
        <x:v>25707</x:v>
      </x:c>
      <x:c r="G45" s="12"/>
      <x:c r="H45" s="14" t="str">
        <x:v>S01</x:v>
      </x:c>
      <x:c r="I45" s="2" t="str">
        <x:v>Low: older observation</x:v>
      </x:c>
      <x:c r="J45" s="2" t="str">
        <x:v>Reported ISIC 5510 hotels and similar; national scope varies</x:v>
      </x:c>
      <x:c r="K45" s="2" t="str"/>
      <x:c r="L45" s="10" t="n">
        <x:v>1</x:v>
      </x:c>
      <x:c r="M45" s="10" t="n">
        <x:v>1</x:v>
      </x:c>
      <x:c r="N45" s="10" t="n">
        <x:v>1</x:v>
      </x:c>
      <x:c r="O45" s="10" t="n">
        <x:v>0.45</x:v>
      </x:c>
      <x:c r="P45" s="10" t="n">
        <x:v>0.65</x:v>
      </x:c>
      <x:c r="Q45" s="10" t="n">
        <x:v>0.8</x:v>
      </x:c>
      <x:c r="R45" s="10" t="n">
        <x:v>0.05</x:v>
      </x:c>
      <x:c r="S45" s="10" t="n">
        <x:v>0.12</x:v>
      </x:c>
      <x:c r="T45" s="10" t="n">
        <x:v>0.25</x:v>
      </x:c>
      <x:c r="U45" s="9" t="n">
        <x:v>70</x:v>
      </x:c>
      <x:c r="V45" s="2"/>
      <x:c r="W45" s="2" t="str">
        <x:v>https://pre-webunwto.s3.amazonaws.com/s3fs-public/2025-12/UN_Tourism_accommodation_hotels_12_2025.xlsx</x:v>
      </x:c>
      <x:c r="X45" s="2"/>
    </x:row>
    <x:row r="46" ht="23" customHeight="1">
      <x:c r="A46" s="2" t="str">
        <x:v>NER</x:v>
      </x:c>
      <x:c r="B46" s="2" t="str">
        <x:v>Niger</x:v>
      </x:c>
      <x:c r="C46" s="2" t="str">
        <x:v>Africa</x:v>
      </x:c>
      <x:c r="D46" s="2" t="str">
        <x:v>Quantified</x:v>
      </x:c>
      <x:c r="E46" s="13" t="n">
        <x:v>2020</x:v>
      </x:c>
      <x:c r="F46" s="12" t="n">
        <x:v>4150</x:v>
      </x:c>
      <x:c r="G46" s="12" t="n">
        <x:v>197</x:v>
      </x:c>
      <x:c r="H46" s="14" t="str">
        <x:v>S01</x:v>
      </x:c>
      <x:c r="I46" s="2" t="str">
        <x:v>Low: older observation</x:v>
      </x:c>
      <x:c r="J46" s="2" t="str">
        <x:v>Reported ISIC 5510 hotels and similar; national scope varies</x:v>
      </x:c>
      <x:c r="K46" s="2" t="str"/>
      <x:c r="L46" s="10" t="n">
        <x:v>1</x:v>
      </x:c>
      <x:c r="M46" s="10" t="n">
        <x:v>1</x:v>
      </x:c>
      <x:c r="N46" s="10" t="n">
        <x:v>1</x:v>
      </x:c>
      <x:c r="O46" s="10" t="n">
        <x:v>0.45</x:v>
      </x:c>
      <x:c r="P46" s="10" t="n">
        <x:v>0.65</x:v>
      </x:c>
      <x:c r="Q46" s="10" t="n">
        <x:v>0.8</x:v>
      </x:c>
      <x:c r="R46" s="10" t="n">
        <x:v>0.05</x:v>
      </x:c>
      <x:c r="S46" s="10" t="n">
        <x:v>0.12</x:v>
      </x:c>
      <x:c r="T46" s="10" t="n">
        <x:v>0.25</x:v>
      </x:c>
      <x:c r="U46" s="9" t="n">
        <x:v>70</x:v>
      </x:c>
      <x:c r="V46" s="2"/>
      <x:c r="W46" s="2" t="str">
        <x:v>https://pre-webunwto.s3.amazonaws.com/s3fs-public/2025-12/UN_Tourism_accommodation_hotels_12_2025.xlsx</x:v>
      </x:c>
      <x:c r="X46" s="2"/>
    </x:row>
    <x:row r="47" ht="23" customHeight="1">
      <x:c r="A47" s="2" t="str">
        <x:v>NGA</x:v>
      </x:c>
      <x:c r="B47" s="2" t="str">
        <x:v>Nigeria</x:v>
      </x:c>
      <x:c r="C47" s="2" t="str">
        <x:v>Africa</x:v>
      </x:c>
      <x:c r="D47" s="2" t="str">
        <x:v>Unquantified: no room observation</x:v>
      </x:c>
      <x:c r="E47" s="13" t="str">
        <x:v>Unstated</x:v>
      </x:c>
      <x:c r="F47" s="12"/>
      <x:c r="G47" s="12"/>
      <x:c r="H47" s="14" t="str">
        <x:v>S01</x:v>
      </x:c>
      <x:c r="I47" s="2" t="str">
        <x:v>Unquantified / excluded</x:v>
      </x:c>
      <x:c r="J47" s="2" t="str">
        <x:v>No numerical room observation retrieved</x:v>
      </x:c>
      <x:c r="K47" s="2" t="str"/>
      <x:c r="L47" s="10" t="n">
        <x:v>1</x:v>
      </x:c>
      <x:c r="M47" s="10" t="n">
        <x:v>1</x:v>
      </x:c>
      <x:c r="N47" s="10" t="n">
        <x:v>1</x:v>
      </x:c>
      <x:c r="O47" s="10" t="n">
        <x:v>0.45</x:v>
      </x:c>
      <x:c r="P47" s="10" t="n">
        <x:v>0.65</x:v>
      </x:c>
      <x:c r="Q47" s="10" t="n">
        <x:v>0.8</x:v>
      </x:c>
      <x:c r="R47" s="10" t="n">
        <x:v>0.05</x:v>
      </x:c>
      <x:c r="S47" s="10" t="n">
        <x:v>0.12</x:v>
      </x:c>
      <x:c r="T47" s="10" t="n">
        <x:v>0.25</x:v>
      </x:c>
      <x:c r="U47" s="9" t="n">
        <x:v>70</x:v>
      </x:c>
      <x:c r="V47" s="2"/>
      <x:c r="W47" s="2" t="str">
        <x:v>https://pre-webunwto.s3.amazonaws.com/s3fs-public/2025-12/UN_Tourism_accommodation_hotels_12_2025.xlsx</x:v>
      </x:c>
      <x:c r="X47" s="2"/>
    </x:row>
    <x:row r="48" ht="23" customHeight="1">
      <x:c r="A48" s="2" t="str">
        <x:v>RWA</x:v>
      </x:c>
      <x:c r="B48" s="2" t="str">
        <x:v>Rwanda</x:v>
      </x:c>
      <x:c r="C48" s="2" t="str">
        <x:v>Africa</x:v>
      </x:c>
      <x:c r="D48" s="2" t="str">
        <x:v>Quantified</x:v>
      </x:c>
      <x:c r="E48" s="13" t="n">
        <x:v>2021</x:v>
      </x:c>
      <x:c r="F48" s="12" t="n">
        <x:v>15997</x:v>
      </x:c>
      <x:c r="G48" s="12" t="n">
        <x:v>888</x:v>
      </x:c>
      <x:c r="H48" s="14" t="str">
        <x:v>S01</x:v>
      </x:c>
      <x:c r="I48" s="2" t="str">
        <x:v>Low: older observation</x:v>
      </x:c>
      <x:c r="J48" s="2" t="str">
        <x:v>Reported ISIC 5510 hotels and similar; national scope varies</x:v>
      </x:c>
      <x:c r="K48" s="2" t="str"/>
      <x:c r="L48" s="10" t="n">
        <x:v>1</x:v>
      </x:c>
      <x:c r="M48" s="10" t="n">
        <x:v>1</x:v>
      </x:c>
      <x:c r="N48" s="10" t="n">
        <x:v>1</x:v>
      </x:c>
      <x:c r="O48" s="10" t="n">
        <x:v>0.45</x:v>
      </x:c>
      <x:c r="P48" s="10" t="n">
        <x:v>0.65</x:v>
      </x:c>
      <x:c r="Q48" s="10" t="n">
        <x:v>0.8</x:v>
      </x:c>
      <x:c r="R48" s="10" t="n">
        <x:v>0.05</x:v>
      </x:c>
      <x:c r="S48" s="10" t="n">
        <x:v>0.12</x:v>
      </x:c>
      <x:c r="T48" s="10" t="n">
        <x:v>0.25</x:v>
      </x:c>
      <x:c r="U48" s="9" t="n">
        <x:v>70</x:v>
      </x:c>
      <x:c r="V48" s="2"/>
      <x:c r="W48" s="2" t="str">
        <x:v>https://pre-webunwto.s3.amazonaws.com/s3fs-public/2025-12/UN_Tourism_accommodation_hotels_12_2025.xlsx</x:v>
      </x:c>
      <x:c r="X48" s="2"/>
    </x:row>
    <x:row r="49" ht="23" customHeight="1">
      <x:c r="A49" s="2" t="str">
        <x:v>REU</x:v>
      </x:c>
      <x:c r="B49" s="2" t="str">
        <x:v>Réunion</x:v>
      </x:c>
      <x:c r="C49" s="2" t="str">
        <x:v>Africa</x:v>
      </x:c>
      <x:c r="D49" s="2" t="str">
        <x:v>Quantified</x:v>
      </x:c>
      <x:c r="E49" s="13" t="n">
        <x:v>2022</x:v>
      </x:c>
      <x:c r="F49" s="12" t="n">
        <x:v>3022</x:v>
      </x:c>
      <x:c r="G49" s="12"/>
      <x:c r="H49" s="14" t="str">
        <x:v>S01</x:v>
      </x:c>
      <x:c r="I49" s="2" t="str">
        <x:v>Low: older observation</x:v>
      </x:c>
      <x:c r="J49" s="2" t="str">
        <x:v>Reported ISIC 5510 hotels and similar; national scope varies</x:v>
      </x:c>
      <x:c r="K49" s="2" t="str"/>
      <x:c r="L49" s="10" t="n">
        <x:v>1</x:v>
      </x:c>
      <x:c r="M49" s="10" t="n">
        <x:v>1</x:v>
      </x:c>
      <x:c r="N49" s="10" t="n">
        <x:v>1</x:v>
      </x:c>
      <x:c r="O49" s="10" t="n">
        <x:v>0.45</x:v>
      </x:c>
      <x:c r="P49" s="10" t="n">
        <x:v>0.65</x:v>
      </x:c>
      <x:c r="Q49" s="10" t="n">
        <x:v>0.8</x:v>
      </x:c>
      <x:c r="R49" s="10" t="n">
        <x:v>0.05</x:v>
      </x:c>
      <x:c r="S49" s="10" t="n">
        <x:v>0.12</x:v>
      </x:c>
      <x:c r="T49" s="10" t="n">
        <x:v>0.25</x:v>
      </x:c>
      <x:c r="U49" s="9" t="n">
        <x:v>70</x:v>
      </x:c>
      <x:c r="V49" s="2"/>
      <x:c r="W49" s="2" t="str">
        <x:v>https://pre-webunwto.s3.amazonaws.com/s3fs-public/2025-12/UN_Tourism_accommodation_hotels_12_2025.xlsx</x:v>
      </x:c>
      <x:c r="X49" s="2"/>
    </x:row>
    <x:row r="50" ht="23" customHeight="1">
      <x:c r="A50" s="2" t="str">
        <x:v>SHN</x:v>
      </x:c>
      <x:c r="B50" s="2" t="str">
        <x:v>Saint Helena</x:v>
      </x:c>
      <x:c r="C50" s="2" t="str">
        <x:v>Africa</x:v>
      </x:c>
      <x:c r="D50" s="2" t="str">
        <x:v>Unquantified: no room observation</x:v>
      </x:c>
      <x:c r="E50" s="13" t="str">
        <x:v>Unstated</x:v>
      </x:c>
      <x:c r="F50" s="12"/>
      <x:c r="G50" s="12"/>
      <x:c r="H50" s="14" t="str">
        <x:v>S01</x:v>
      </x:c>
      <x:c r="I50" s="2" t="str">
        <x:v>Unquantified / excluded</x:v>
      </x:c>
      <x:c r="J50" s="2" t="str">
        <x:v>No numerical room observation retrieved</x:v>
      </x:c>
      <x:c r="K50" s="2" t="str"/>
      <x:c r="L50" s="10" t="n">
        <x:v>1</x:v>
      </x:c>
      <x:c r="M50" s="10" t="n">
        <x:v>1</x:v>
      </x:c>
      <x:c r="N50" s="10" t="n">
        <x:v>1</x:v>
      </x:c>
      <x:c r="O50" s="10" t="n">
        <x:v>0.45</x:v>
      </x:c>
      <x:c r="P50" s="10" t="n">
        <x:v>0.65</x:v>
      </x:c>
      <x:c r="Q50" s="10" t="n">
        <x:v>0.8</x:v>
      </x:c>
      <x:c r="R50" s="10" t="n">
        <x:v>0.05</x:v>
      </x:c>
      <x:c r="S50" s="10" t="n">
        <x:v>0.12</x:v>
      </x:c>
      <x:c r="T50" s="10" t="n">
        <x:v>0.25</x:v>
      </x:c>
      <x:c r="U50" s="9" t="n">
        <x:v>70</x:v>
      </x:c>
      <x:c r="V50" s="2"/>
      <x:c r="W50" s="2" t="str">
        <x:v>https://pre-webunwto.s3.amazonaws.com/s3fs-public/2025-12/UN_Tourism_accommodation_hotels_12_2025.xlsx</x:v>
      </x:c>
      <x:c r="X50" s="2"/>
    </x:row>
    <x:row r="51" ht="23" customHeight="1">
      <x:c r="A51" s="2" t="str">
        <x:v>STP</x:v>
      </x:c>
      <x:c r="B51" s="2" t="str">
        <x:v>Sao Tome and Principe</x:v>
      </x:c>
      <x:c r="C51" s="2" t="str">
        <x:v>Africa</x:v>
      </x:c>
      <x:c r="D51" s="2" t="str">
        <x:v>Unquantified: stale pre-2019 stock</x:v>
      </x:c>
      <x:c r="E51" s="13" t="n">
        <x:v>2018</x:v>
      </x:c>
      <x:c r="F51" s="12" t="n">
        <x:v>872</x:v>
      </x:c>
      <x:c r="G51" s="12" t="n">
        <x:v>70</x:v>
      </x:c>
      <x:c r="H51" s="14" t="str">
        <x:v>S01</x:v>
      </x:c>
      <x:c r="I51" s="2" t="str">
        <x:v>Unquantified / excluded</x:v>
      </x:c>
      <x:c r="J51" s="2" t="str">
        <x:v>Reported ISIC 5510 hotels and similar; national scope varies</x:v>
      </x:c>
      <x:c r="K51" s="2" t="str"/>
      <x:c r="L51" s="10" t="n">
        <x:v>1</x:v>
      </x:c>
      <x:c r="M51" s="10" t="n">
        <x:v>1</x:v>
      </x:c>
      <x:c r="N51" s="10" t="n">
        <x:v>1</x:v>
      </x:c>
      <x:c r="O51" s="10" t="n">
        <x:v>0.45</x:v>
      </x:c>
      <x:c r="P51" s="10" t="n">
        <x:v>0.65</x:v>
      </x:c>
      <x:c r="Q51" s="10" t="n">
        <x:v>0.8</x:v>
      </x:c>
      <x:c r="R51" s="10" t="n">
        <x:v>0.05</x:v>
      </x:c>
      <x:c r="S51" s="10" t="n">
        <x:v>0.12</x:v>
      </x:c>
      <x:c r="T51" s="10" t="n">
        <x:v>0.25</x:v>
      </x:c>
      <x:c r="U51" s="9" t="n">
        <x:v>70</x:v>
      </x:c>
      <x:c r="V51" s="2"/>
      <x:c r="W51" s="2" t="str">
        <x:v>https://pre-webunwto.s3.amazonaws.com/s3fs-public/2025-12/UN_Tourism_accommodation_hotels_12_2025.xlsx</x:v>
      </x:c>
      <x:c r="X51" s="2"/>
    </x:row>
    <x:row r="52" ht="23" customHeight="1">
      <x:c r="A52" s="2" t="str">
        <x:v>SEN</x:v>
      </x:c>
      <x:c r="B52" s="2" t="str">
        <x:v>Senegal</x:v>
      </x:c>
      <x:c r="C52" s="2" t="str">
        <x:v>Africa</x:v>
      </x:c>
      <x:c r="D52" s="2" t="str">
        <x:v>Unquantified: stale pre-2019 stock</x:v>
      </x:c>
      <x:c r="E52" s="13" t="n">
        <x:v>2017</x:v>
      </x:c>
      <x:c r="F52" s="12" t="n">
        <x:v>27000</x:v>
      </x:c>
      <x:c r="G52" s="12" t="n">
        <x:v>810</x:v>
      </x:c>
      <x:c r="H52" s="14" t="str">
        <x:v>S01</x:v>
      </x:c>
      <x:c r="I52" s="2" t="str">
        <x:v>Unquantified / excluded</x:v>
      </x:c>
      <x:c r="J52" s="2" t="str">
        <x:v>Reported ISIC 5510 hotels and similar; national scope varies</x:v>
      </x:c>
      <x:c r="K52" s="2" t="str"/>
      <x:c r="L52" s="10" t="n">
        <x:v>1</x:v>
      </x:c>
      <x:c r="M52" s="10" t="n">
        <x:v>1</x:v>
      </x:c>
      <x:c r="N52" s="10" t="n">
        <x:v>1</x:v>
      </x:c>
      <x:c r="O52" s="10" t="n">
        <x:v>0.45</x:v>
      </x:c>
      <x:c r="P52" s="10" t="n">
        <x:v>0.65</x:v>
      </x:c>
      <x:c r="Q52" s="10" t="n">
        <x:v>0.8</x:v>
      </x:c>
      <x:c r="R52" s="10" t="n">
        <x:v>0.05</x:v>
      </x:c>
      <x:c r="S52" s="10" t="n">
        <x:v>0.12</x:v>
      </x:c>
      <x:c r="T52" s="10" t="n">
        <x:v>0.25</x:v>
      </x:c>
      <x:c r="U52" s="9" t="n">
        <x:v>70</x:v>
      </x:c>
      <x:c r="V52" s="2"/>
      <x:c r="W52" s="2" t="str">
        <x:v>https://pre-webunwto.s3.amazonaws.com/s3fs-public/2025-12/UN_Tourism_accommodation_hotels_12_2025.xlsx</x:v>
      </x:c>
      <x:c r="X52" s="2"/>
    </x:row>
    <x:row r="53" ht="23" customHeight="1">
      <x:c r="A53" s="2" t="str">
        <x:v>SYC</x:v>
      </x:c>
      <x:c r="B53" s="2" t="str">
        <x:v>Seychelles</x:v>
      </x:c>
      <x:c r="C53" s="2" t="str">
        <x:v>Africa</x:v>
      </x:c>
      <x:c r="D53" s="2" t="str">
        <x:v>Quantified</x:v>
      </x:c>
      <x:c r="E53" s="13" t="n">
        <x:v>2022</x:v>
      </x:c>
      <x:c r="F53" s="12" t="n">
        <x:v>7112</x:v>
      </x:c>
      <x:c r="G53" s="12" t="n">
        <x:v>815</x:v>
      </x:c>
      <x:c r="H53" s="14" t="str">
        <x:v>S01</x:v>
      </x:c>
      <x:c r="I53" s="2" t="str">
        <x:v>Low: older observation</x:v>
      </x:c>
      <x:c r="J53" s="2" t="str">
        <x:v>Reported ISIC 5510 hotels and similar; national scope varies</x:v>
      </x:c>
      <x:c r="K53" s="2" t="str"/>
      <x:c r="L53" s="10" t="n">
        <x:v>1</x:v>
      </x:c>
      <x:c r="M53" s="10" t="n">
        <x:v>1</x:v>
      </x:c>
      <x:c r="N53" s="10" t="n">
        <x:v>1</x:v>
      </x:c>
      <x:c r="O53" s="10" t="n">
        <x:v>0.45</x:v>
      </x:c>
      <x:c r="P53" s="10" t="n">
        <x:v>0.65</x:v>
      </x:c>
      <x:c r="Q53" s="10" t="n">
        <x:v>0.8</x:v>
      </x:c>
      <x:c r="R53" s="10" t="n">
        <x:v>0.05</x:v>
      </x:c>
      <x:c r="S53" s="10" t="n">
        <x:v>0.12</x:v>
      </x:c>
      <x:c r="T53" s="10" t="n">
        <x:v>0.25</x:v>
      </x:c>
      <x:c r="U53" s="9" t="n">
        <x:v>70</x:v>
      </x:c>
      <x:c r="V53" s="2"/>
      <x:c r="W53" s="2" t="str">
        <x:v>https://pre-webunwto.s3.amazonaws.com/s3fs-public/2025-12/UN_Tourism_accommodation_hotels_12_2025.xlsx</x:v>
      </x:c>
      <x:c r="X53" s="2"/>
    </x:row>
    <x:row r="54" ht="23" customHeight="1">
      <x:c r="A54" s="2" t="str">
        <x:v>SLE</x:v>
      </x:c>
      <x:c r="B54" s="2" t="str">
        <x:v>Sierra Leone</x:v>
      </x:c>
      <x:c r="C54" s="2" t="str">
        <x:v>Africa</x:v>
      </x:c>
      <x:c r="D54" s="2" t="str">
        <x:v>Quantified</x:v>
      </x:c>
      <x:c r="E54" s="13" t="n">
        <x:v>2021</x:v>
      </x:c>
      <x:c r="F54" s="12" t="n">
        <x:v>4269</x:v>
      </x:c>
      <x:c r="G54" s="12" t="n">
        <x:v>200</x:v>
      </x:c>
      <x:c r="H54" s="14" t="str">
        <x:v>S01</x:v>
      </x:c>
      <x:c r="I54" s="2" t="str">
        <x:v>Low: older observation</x:v>
      </x:c>
      <x:c r="J54" s="2" t="str">
        <x:v>Reported ISIC 5510 hotels and similar; national scope varies</x:v>
      </x:c>
      <x:c r="K54" s="2" t="str"/>
      <x:c r="L54" s="10" t="n">
        <x:v>1</x:v>
      </x:c>
      <x:c r="M54" s="10" t="n">
        <x:v>1</x:v>
      </x:c>
      <x:c r="N54" s="10" t="n">
        <x:v>1</x:v>
      </x:c>
      <x:c r="O54" s="10" t="n">
        <x:v>0.45</x:v>
      </x:c>
      <x:c r="P54" s="10" t="n">
        <x:v>0.65</x:v>
      </x:c>
      <x:c r="Q54" s="10" t="n">
        <x:v>0.8</x:v>
      </x:c>
      <x:c r="R54" s="10" t="n">
        <x:v>0.05</x:v>
      </x:c>
      <x:c r="S54" s="10" t="n">
        <x:v>0.12</x:v>
      </x:c>
      <x:c r="T54" s="10" t="n">
        <x:v>0.25</x:v>
      </x:c>
      <x:c r="U54" s="9" t="n">
        <x:v>70</x:v>
      </x:c>
      <x:c r="V54" s="2"/>
      <x:c r="W54" s="2" t="str">
        <x:v>https://pre-webunwto.s3.amazonaws.com/s3fs-public/2025-12/UN_Tourism_accommodation_hotels_12_2025.xlsx</x:v>
      </x:c>
      <x:c r="X54" s="2"/>
    </x:row>
    <x:row r="55" ht="23" customHeight="1">
      <x:c r="A55" s="2" t="str">
        <x:v>SOM</x:v>
      </x:c>
      <x:c r="B55" s="2" t="str">
        <x:v>Somalia</x:v>
      </x:c>
      <x:c r="C55" s="2" t="str">
        <x:v>Africa</x:v>
      </x:c>
      <x:c r="D55" s="2" t="str">
        <x:v>Unquantified: no room observation</x:v>
      </x:c>
      <x:c r="E55" s="13" t="str">
        <x:v>Unstated</x:v>
      </x:c>
      <x:c r="F55" s="12"/>
      <x:c r="G55" s="12"/>
      <x:c r="H55" s="14" t="str">
        <x:v>S01</x:v>
      </x:c>
      <x:c r="I55" s="2" t="str">
        <x:v>Unquantified / excluded</x:v>
      </x:c>
      <x:c r="J55" s="2" t="str">
        <x:v>No numerical room observation retrieved</x:v>
      </x:c>
      <x:c r="K55" s="2" t="str"/>
      <x:c r="L55" s="10" t="n">
        <x:v>1</x:v>
      </x:c>
      <x:c r="M55" s="10" t="n">
        <x:v>1</x:v>
      </x:c>
      <x:c r="N55" s="10" t="n">
        <x:v>1</x:v>
      </x:c>
      <x:c r="O55" s="10" t="n">
        <x:v>0.45</x:v>
      </x:c>
      <x:c r="P55" s="10" t="n">
        <x:v>0.65</x:v>
      </x:c>
      <x:c r="Q55" s="10" t="n">
        <x:v>0.8</x:v>
      </x:c>
      <x:c r="R55" s="10" t="n">
        <x:v>0.05</x:v>
      </x:c>
      <x:c r="S55" s="10" t="n">
        <x:v>0.12</x:v>
      </x:c>
      <x:c r="T55" s="10" t="n">
        <x:v>0.25</x:v>
      </x:c>
      <x:c r="U55" s="9" t="n">
        <x:v>70</x:v>
      </x:c>
      <x:c r="V55" s="2"/>
      <x:c r="W55" s="2" t="str">
        <x:v>https://pre-webunwto.s3.amazonaws.com/s3fs-public/2025-12/UN_Tourism_accommodation_hotels_12_2025.xlsx</x:v>
      </x:c>
      <x:c r="X55" s="2"/>
    </x:row>
    <x:row r="56" ht="23" customHeight="1">
      <x:c r="A56" s="2" t="str">
        <x:v>ZAF</x:v>
      </x:c>
      <x:c r="B56" s="2" t="str">
        <x:v>South Africa</x:v>
      </x:c>
      <x:c r="C56" s="2" t="str">
        <x:v>Africa</x:v>
      </x:c>
      <x:c r="D56" s="2" t="str">
        <x:v>Quantified</x:v>
      </x:c>
      <x:c r="E56" s="13" t="n">
        <x:v>2026</x:v>
      </x:c>
      <x:c r="F56" s="12" t="n">
        <x:v>73700</x:v>
      </x:c>
      <x:c r="G56" s="12"/>
      <x:c r="H56" s="14" t="str">
        <x:v>S19</x:v>
      </x:c>
      <x:c r="I56" s="2" t="str">
        <x:v>Medium</x:v>
      </x:c>
      <x:c r="J56" s="2" t="str">
        <x:v>Hotel stay units only</x:v>
      </x:c>
      <x:c r="K56" s="2" t="str">
        <x:v>January 2026 survey estimate. Excludes separately reported camping, guest houses and other accommodation.</x:v>
      </x:c>
      <x:c r="L56" s="10" t="n">
        <x:v>1</x:v>
      </x:c>
      <x:c r="M56" s="10" t="n">
        <x:v>1</x:v>
      </x:c>
      <x:c r="N56" s="10" t="n">
        <x:v>1</x:v>
      </x:c>
      <x:c r="O56" s="10" t="n">
        <x:v>0.45</x:v>
      </x:c>
      <x:c r="P56" s="10" t="n">
        <x:v>0.65</x:v>
      </x:c>
      <x:c r="Q56" s="10" t="n">
        <x:v>0.8</x:v>
      </x:c>
      <x:c r="R56" s="10" t="n">
        <x:v>0.05</x:v>
      </x:c>
      <x:c r="S56" s="10" t="n">
        <x:v>0.12</x:v>
      </x:c>
      <x:c r="T56" s="10" t="n">
        <x:v>0.25</x:v>
      </x:c>
      <x:c r="U56" s="9" t="n">
        <x:v>70</x:v>
      </x:c>
      <x:c r="V56" s="2"/>
      <x:c r="W56" s="2" t="str">
        <x:v>https://www.statssa.gov.za/publications/P6410/P6410January2026.pdf</x:v>
      </x:c>
      <x:c r="X56" s="2"/>
    </x:row>
    <x:row r="57" ht="23" customHeight="1">
      <x:c r="A57" s="2" t="str">
        <x:v>SSD</x:v>
      </x:c>
      <x:c r="B57" s="2" t="str">
        <x:v>South Sudan</x:v>
      </x:c>
      <x:c r="C57" s="2" t="str">
        <x:v>Africa</x:v>
      </x:c>
      <x:c r="D57" s="2" t="str">
        <x:v>Unquantified: no room observation</x:v>
      </x:c>
      <x:c r="E57" s="13" t="str">
        <x:v>Unstated</x:v>
      </x:c>
      <x:c r="F57" s="12"/>
      <x:c r="G57" s="12"/>
      <x:c r="H57" s="14" t="str">
        <x:v>S01</x:v>
      </x:c>
      <x:c r="I57" s="2" t="str">
        <x:v>Unquantified / excluded</x:v>
      </x:c>
      <x:c r="J57" s="2" t="str">
        <x:v>No numerical room observation retrieved</x:v>
      </x:c>
      <x:c r="K57" s="2" t="str"/>
      <x:c r="L57" s="10" t="n">
        <x:v>1</x:v>
      </x:c>
      <x:c r="M57" s="10" t="n">
        <x:v>1</x:v>
      </x:c>
      <x:c r="N57" s="10" t="n">
        <x:v>1</x:v>
      </x:c>
      <x:c r="O57" s="10" t="n">
        <x:v>0.45</x:v>
      </x:c>
      <x:c r="P57" s="10" t="n">
        <x:v>0.65</x:v>
      </x:c>
      <x:c r="Q57" s="10" t="n">
        <x:v>0.8</x:v>
      </x:c>
      <x:c r="R57" s="10" t="n">
        <x:v>0.05</x:v>
      </x:c>
      <x:c r="S57" s="10" t="n">
        <x:v>0.12</x:v>
      </x:c>
      <x:c r="T57" s="10" t="n">
        <x:v>0.25</x:v>
      </x:c>
      <x:c r="U57" s="9" t="n">
        <x:v>70</x:v>
      </x:c>
      <x:c r="V57" s="2"/>
      <x:c r="W57" s="2" t="str">
        <x:v>https://pre-webunwto.s3.amazonaws.com/s3fs-public/2025-12/UN_Tourism_accommodation_hotels_12_2025.xlsx</x:v>
      </x:c>
      <x:c r="X57" s="2"/>
    </x:row>
    <x:row r="58" ht="23" customHeight="1">
      <x:c r="A58" s="2" t="str">
        <x:v>SDN</x:v>
      </x:c>
      <x:c r="B58" s="2" t="str">
        <x:v>Sudan</x:v>
      </x:c>
      <x:c r="C58" s="2" t="str">
        <x:v>Africa</x:v>
      </x:c>
      <x:c r="D58" s="2" t="str">
        <x:v>Unquantified: stale pre-2019 stock</x:v>
      </x:c>
      <x:c r="E58" s="13" t="n">
        <x:v>2010</x:v>
      </x:c>
      <x:c r="F58" s="12" t="n">
        <x:v>5157</x:v>
      </x:c>
      <x:c r="G58" s="12"/>
      <x:c r="H58" s="14" t="str">
        <x:v>S01</x:v>
      </x:c>
      <x:c r="I58" s="2" t="str">
        <x:v>Unquantified / excluded</x:v>
      </x:c>
      <x:c r="J58" s="2" t="str">
        <x:v>Reported ISIC 5510 hotels and similar; national scope varies</x:v>
      </x:c>
      <x:c r="K58" s="2" t="str"/>
      <x:c r="L58" s="10" t="n">
        <x:v>1</x:v>
      </x:c>
      <x:c r="M58" s="10" t="n">
        <x:v>1</x:v>
      </x:c>
      <x:c r="N58" s="10" t="n">
        <x:v>1</x:v>
      </x:c>
      <x:c r="O58" s="10" t="n">
        <x:v>0.45</x:v>
      </x:c>
      <x:c r="P58" s="10" t="n">
        <x:v>0.65</x:v>
      </x:c>
      <x:c r="Q58" s="10" t="n">
        <x:v>0.8</x:v>
      </x:c>
      <x:c r="R58" s="10" t="n">
        <x:v>0.05</x:v>
      </x:c>
      <x:c r="S58" s="10" t="n">
        <x:v>0.12</x:v>
      </x:c>
      <x:c r="T58" s="10" t="n">
        <x:v>0.25</x:v>
      </x:c>
      <x:c r="U58" s="9" t="n">
        <x:v>70</x:v>
      </x:c>
      <x:c r="V58" s="2"/>
      <x:c r="W58" s="2" t="str">
        <x:v>https://pre-webunwto.s3.amazonaws.com/s3fs-public/2025-12/UN_Tourism_accommodation_hotels_12_2025.xlsx</x:v>
      </x:c>
      <x:c r="X58" s="2"/>
    </x:row>
    <x:row r="59" ht="23" customHeight="1">
      <x:c r="A59" s="2" t="str">
        <x:v>TGO</x:v>
      </x:c>
      <x:c r="B59" s="2" t="str">
        <x:v>Togo</x:v>
      </x:c>
      <x:c r="C59" s="2" t="str">
        <x:v>Africa</x:v>
      </x:c>
      <x:c r="D59" s="2" t="str">
        <x:v>Quantified</x:v>
      </x:c>
      <x:c r="E59" s="13" t="n">
        <x:v>2019</x:v>
      </x:c>
      <x:c r="F59" s="12" t="n">
        <x:v>7576</x:v>
      </x:c>
      <x:c r="G59" s="12" t="n">
        <x:v>600</x:v>
      </x:c>
      <x:c r="H59" s="14" t="str">
        <x:v>S01</x:v>
      </x:c>
      <x:c r="I59" s="2" t="str">
        <x:v>Low: older observation</x:v>
      </x:c>
      <x:c r="J59" s="2" t="str">
        <x:v>Reported ISIC 5510 hotels and similar; national scope varies</x:v>
      </x:c>
      <x:c r="K59" s="2" t="str"/>
      <x:c r="L59" s="10" t="n">
        <x:v>1</x:v>
      </x:c>
      <x:c r="M59" s="10" t="n">
        <x:v>1</x:v>
      </x:c>
      <x:c r="N59" s="10" t="n">
        <x:v>1</x:v>
      </x:c>
      <x:c r="O59" s="10" t="n">
        <x:v>0.45</x:v>
      </x:c>
      <x:c r="P59" s="10" t="n">
        <x:v>0.65</x:v>
      </x:c>
      <x:c r="Q59" s="10" t="n">
        <x:v>0.8</x:v>
      </x:c>
      <x:c r="R59" s="10" t="n">
        <x:v>0.05</x:v>
      </x:c>
      <x:c r="S59" s="10" t="n">
        <x:v>0.12</x:v>
      </x:c>
      <x:c r="T59" s="10" t="n">
        <x:v>0.25</x:v>
      </x:c>
      <x:c r="U59" s="9" t="n">
        <x:v>70</x:v>
      </x:c>
      <x:c r="V59" s="2"/>
      <x:c r="W59" s="2" t="str">
        <x:v>https://pre-webunwto.s3.amazonaws.com/s3fs-public/2025-12/UN_Tourism_accommodation_hotels_12_2025.xlsx</x:v>
      </x:c>
      <x:c r="X59" s="2"/>
    </x:row>
    <x:row r="60" ht="23" customHeight="1">
      <x:c r="A60" s="2" t="str">
        <x:v>TUN</x:v>
      </x:c>
      <x:c r="B60" s="2" t="str">
        <x:v>Tunisia</x:v>
      </x:c>
      <x:c r="C60" s="2" t="str">
        <x:v>Africa</x:v>
      </x:c>
      <x:c r="D60" s="2" t="str">
        <x:v>Quantified</x:v>
      </x:c>
      <x:c r="E60" s="13" t="n">
        <x:v>2022</x:v>
      </x:c>
      <x:c r="F60" s="12" t="n">
        <x:v>114866</x:v>
      </x:c>
      <x:c r="G60" s="12" t="n">
        <x:v>895</x:v>
      </x:c>
      <x:c r="H60" s="14" t="str">
        <x:v>S01</x:v>
      </x:c>
      <x:c r="I60" s="2" t="str">
        <x:v>Low: older observation</x:v>
      </x:c>
      <x:c r="J60" s="2" t="str">
        <x:v>Reported ISIC 5510 hotels and similar; national scope varies</x:v>
      </x:c>
      <x:c r="K60" s="2" t="str"/>
      <x:c r="L60" s="10" t="n">
        <x:v>1</x:v>
      </x:c>
      <x:c r="M60" s="10" t="n">
        <x:v>1</x:v>
      </x:c>
      <x:c r="N60" s="10" t="n">
        <x:v>1</x:v>
      </x:c>
      <x:c r="O60" s="10" t="n">
        <x:v>0.45</x:v>
      </x:c>
      <x:c r="P60" s="10" t="n">
        <x:v>0.65</x:v>
      </x:c>
      <x:c r="Q60" s="10" t="n">
        <x:v>0.8</x:v>
      </x:c>
      <x:c r="R60" s="10" t="n">
        <x:v>0.05</x:v>
      </x:c>
      <x:c r="S60" s="10" t="n">
        <x:v>0.12</x:v>
      </x:c>
      <x:c r="T60" s="10" t="n">
        <x:v>0.25</x:v>
      </x:c>
      <x:c r="U60" s="9" t="n">
        <x:v>70</x:v>
      </x:c>
      <x:c r="V60" s="2"/>
      <x:c r="W60" s="2" t="str">
        <x:v>https://pre-webunwto.s3.amazonaws.com/s3fs-public/2025-12/UN_Tourism_accommodation_hotels_12_2025.xlsx</x:v>
      </x:c>
      <x:c r="X60" s="2"/>
    </x:row>
    <x:row r="61" ht="23" customHeight="1">
      <x:c r="A61" s="2" t="str">
        <x:v>UGA</x:v>
      </x:c>
      <x:c r="B61" s="2" t="str">
        <x:v>Uganda</x:v>
      </x:c>
      <x:c r="C61" s="2" t="str">
        <x:v>Africa</x:v>
      </x:c>
      <x:c r="D61" s="2" t="str">
        <x:v>Unquantified: stale pre-2019 stock</x:v>
      </x:c>
      <x:c r="E61" s="13" t="n">
        <x:v>2016</x:v>
      </x:c>
      <x:c r="F61" s="12" t="n">
        <x:v>74630</x:v>
      </x:c>
      <x:c r="G61" s="12"/>
      <x:c r="H61" s="14" t="str">
        <x:v>S01</x:v>
      </x:c>
      <x:c r="I61" s="2" t="str">
        <x:v>Unquantified / excluded</x:v>
      </x:c>
      <x:c r="J61" s="2" t="str">
        <x:v>Reported ISIC 5510 hotels and similar; national scope varies</x:v>
      </x:c>
      <x:c r="K61" s="2" t="str"/>
      <x:c r="L61" s="10" t="n">
        <x:v>1</x:v>
      </x:c>
      <x:c r="M61" s="10" t="n">
        <x:v>1</x:v>
      </x:c>
      <x:c r="N61" s="10" t="n">
        <x:v>1</x:v>
      </x:c>
      <x:c r="O61" s="10" t="n">
        <x:v>0.45</x:v>
      </x:c>
      <x:c r="P61" s="10" t="n">
        <x:v>0.65</x:v>
      </x:c>
      <x:c r="Q61" s="10" t="n">
        <x:v>0.8</x:v>
      </x:c>
      <x:c r="R61" s="10" t="n">
        <x:v>0.05</x:v>
      </x:c>
      <x:c r="S61" s="10" t="n">
        <x:v>0.12</x:v>
      </x:c>
      <x:c r="T61" s="10" t="n">
        <x:v>0.25</x:v>
      </x:c>
      <x:c r="U61" s="9" t="n">
        <x:v>70</x:v>
      </x:c>
      <x:c r="V61" s="2"/>
      <x:c r="W61" s="2" t="str">
        <x:v>https://pre-webunwto.s3.amazonaws.com/s3fs-public/2025-12/UN_Tourism_accommodation_hotels_12_2025.xlsx</x:v>
      </x:c>
      <x:c r="X61" s="2"/>
    </x:row>
    <x:row r="62" ht="23" customHeight="1">
      <x:c r="A62" s="2" t="str">
        <x:v>TZA</x:v>
      </x:c>
      <x:c r="B62" s="2" t="str">
        <x:v>United Republic of Tanzania</x:v>
      </x:c>
      <x:c r="C62" s="2" t="str">
        <x:v>Africa</x:v>
      </x:c>
      <x:c r="D62" s="2" t="str">
        <x:v>Unquantified: stale pre-2019 stock</x:v>
      </x:c>
      <x:c r="E62" s="13" t="n">
        <x:v>2005</x:v>
      </x:c>
      <x:c r="F62" s="12" t="n">
        <x:v>31365</x:v>
      </x:c>
      <x:c r="G62" s="12"/>
      <x:c r="H62" s="14" t="str">
        <x:v>S01</x:v>
      </x:c>
      <x:c r="I62" s="2" t="str">
        <x:v>Unquantified / excluded</x:v>
      </x:c>
      <x:c r="J62" s="2" t="str">
        <x:v>Reported ISIC 5510 hotels and similar; national scope varies</x:v>
      </x:c>
      <x:c r="K62" s="2" t="str"/>
      <x:c r="L62" s="10" t="n">
        <x:v>1</x:v>
      </x:c>
      <x:c r="M62" s="10" t="n">
        <x:v>1</x:v>
      </x:c>
      <x:c r="N62" s="10" t="n">
        <x:v>1</x:v>
      </x:c>
      <x:c r="O62" s="10" t="n">
        <x:v>0.45</x:v>
      </x:c>
      <x:c r="P62" s="10" t="n">
        <x:v>0.65</x:v>
      </x:c>
      <x:c r="Q62" s="10" t="n">
        <x:v>0.8</x:v>
      </x:c>
      <x:c r="R62" s="10" t="n">
        <x:v>0.05</x:v>
      </x:c>
      <x:c r="S62" s="10" t="n">
        <x:v>0.12</x:v>
      </x:c>
      <x:c r="T62" s="10" t="n">
        <x:v>0.25</x:v>
      </x:c>
      <x:c r="U62" s="9" t="n">
        <x:v>70</x:v>
      </x:c>
      <x:c r="V62" s="2"/>
      <x:c r="W62" s="2" t="str">
        <x:v>https://pre-webunwto.s3.amazonaws.com/s3fs-public/2025-12/UN_Tourism_accommodation_hotels_12_2025.xlsx</x:v>
      </x:c>
      <x:c r="X62" s="2"/>
    </x:row>
    <x:row r="63" ht="23" customHeight="1">
      <x:c r="A63" s="2" t="str">
        <x:v>ESH</x:v>
      </x:c>
      <x:c r="B63" s="2" t="str">
        <x:v>Western Sahara</x:v>
      </x:c>
      <x:c r="C63" s="2" t="str">
        <x:v>Africa</x:v>
      </x:c>
      <x:c r="D63" s="2" t="str">
        <x:v>Unquantified: no room observation</x:v>
      </x:c>
      <x:c r="E63" s="13" t="str">
        <x:v>Unstated</x:v>
      </x:c>
      <x:c r="F63" s="12"/>
      <x:c r="G63" s="12"/>
      <x:c r="H63" s="14" t="str">
        <x:v>S01</x:v>
      </x:c>
      <x:c r="I63" s="2" t="str">
        <x:v>Unquantified / excluded</x:v>
      </x:c>
      <x:c r="J63" s="2" t="str">
        <x:v>No numerical room observation retrieved</x:v>
      </x:c>
      <x:c r="K63" s="2" t="str"/>
      <x:c r="L63" s="10" t="n">
        <x:v>1</x:v>
      </x:c>
      <x:c r="M63" s="10" t="n">
        <x:v>1</x:v>
      </x:c>
      <x:c r="N63" s="10" t="n">
        <x:v>1</x:v>
      </x:c>
      <x:c r="O63" s="10" t="n">
        <x:v>0.45</x:v>
      </x:c>
      <x:c r="P63" s="10" t="n">
        <x:v>0.65</x:v>
      </x:c>
      <x:c r="Q63" s="10" t="n">
        <x:v>0.8</x:v>
      </x:c>
      <x:c r="R63" s="10" t="n">
        <x:v>0.05</x:v>
      </x:c>
      <x:c r="S63" s="10" t="n">
        <x:v>0.12</x:v>
      </x:c>
      <x:c r="T63" s="10" t="n">
        <x:v>0.25</x:v>
      </x:c>
      <x:c r="U63" s="9" t="n">
        <x:v>70</x:v>
      </x:c>
      <x:c r="V63" s="2"/>
      <x:c r="W63" s="2" t="str">
        <x:v>https://pre-webunwto.s3.amazonaws.com/s3fs-public/2025-12/UN_Tourism_accommodation_hotels_12_2025.xlsx</x:v>
      </x:c>
      <x:c r="X63" s="2"/>
    </x:row>
    <x:row r="64" ht="23" customHeight="1">
      <x:c r="A64" s="2" t="str">
        <x:v>ZMB</x:v>
      </x:c>
      <x:c r="B64" s="2" t="str">
        <x:v>Zambia</x:v>
      </x:c>
      <x:c r="C64" s="2" t="str">
        <x:v>Africa</x:v>
      </x:c>
      <x:c r="D64" s="2" t="str">
        <x:v>Quantified</x:v>
      </x:c>
      <x:c r="E64" s="13" t="n">
        <x:v>2021</x:v>
      </x:c>
      <x:c r="F64" s="12" t="n">
        <x:v>30213</x:v>
      </x:c>
      <x:c r="G64" s="12" t="n">
        <x:v>1067</x:v>
      </x:c>
      <x:c r="H64" s="14" t="str">
        <x:v>S01</x:v>
      </x:c>
      <x:c r="I64" s="2" t="str">
        <x:v>Low: older observation</x:v>
      </x:c>
      <x:c r="J64" s="2" t="str">
        <x:v>Reported ISIC 5510 hotels and similar; national scope varies</x:v>
      </x:c>
      <x:c r="K64" s="2" t="str"/>
      <x:c r="L64" s="10" t="n">
        <x:v>1</x:v>
      </x:c>
      <x:c r="M64" s="10" t="n">
        <x:v>1</x:v>
      </x:c>
      <x:c r="N64" s="10" t="n">
        <x:v>1</x:v>
      </x:c>
      <x:c r="O64" s="10" t="n">
        <x:v>0.45</x:v>
      </x:c>
      <x:c r="P64" s="10" t="n">
        <x:v>0.65</x:v>
      </x:c>
      <x:c r="Q64" s="10" t="n">
        <x:v>0.8</x:v>
      </x:c>
      <x:c r="R64" s="10" t="n">
        <x:v>0.05</x:v>
      </x:c>
      <x:c r="S64" s="10" t="n">
        <x:v>0.12</x:v>
      </x:c>
      <x:c r="T64" s="10" t="n">
        <x:v>0.25</x:v>
      </x:c>
      <x:c r="U64" s="9" t="n">
        <x:v>70</x:v>
      </x:c>
      <x:c r="V64" s="2"/>
      <x:c r="W64" s="2" t="str">
        <x:v>https://pre-webunwto.s3.amazonaws.com/s3fs-public/2025-12/UN_Tourism_accommodation_hotels_12_2025.xlsx</x:v>
      </x:c>
      <x:c r="X64" s="2"/>
    </x:row>
    <x:row r="65" ht="23" customHeight="1">
      <x:c r="A65" s="2" t="str">
        <x:v>ZWE</x:v>
      </x:c>
      <x:c r="B65" s="2" t="str">
        <x:v>Zimbabwe</x:v>
      </x:c>
      <x:c r="C65" s="2" t="str">
        <x:v>Africa</x:v>
      </x:c>
      <x:c r="D65" s="2" t="str">
        <x:v>Quantified</x:v>
      </x:c>
      <x:c r="E65" s="13" t="n">
        <x:v>2024</x:v>
      </x:c>
      <x:c r="F65" s="12" t="n">
        <x:v>7177</x:v>
      </x:c>
      <x:c r="G65" s="12"/>
      <x:c r="H65" s="14" t="str">
        <x:v>S01</x:v>
      </x:c>
      <x:c r="I65" s="2" t="str">
        <x:v>Medium</x:v>
      </x:c>
      <x:c r="J65" s="2" t="str">
        <x:v>Reported ISIC 5510 hotels and similar; national scope varies</x:v>
      </x:c>
      <x:c r="K65" s="2" t="str"/>
      <x:c r="L65" s="10" t="n">
        <x:v>1</x:v>
      </x:c>
      <x:c r="M65" s="10" t="n">
        <x:v>1</x:v>
      </x:c>
      <x:c r="N65" s="10" t="n">
        <x:v>1</x:v>
      </x:c>
      <x:c r="O65" s="10" t="n">
        <x:v>0.45</x:v>
      </x:c>
      <x:c r="P65" s="10" t="n">
        <x:v>0.65</x:v>
      </x:c>
      <x:c r="Q65" s="10" t="n">
        <x:v>0.8</x:v>
      </x:c>
      <x:c r="R65" s="10" t="n">
        <x:v>0.05</x:v>
      </x:c>
      <x:c r="S65" s="10" t="n">
        <x:v>0.12</x:v>
      </x:c>
      <x:c r="T65" s="10" t="n">
        <x:v>0.25</x:v>
      </x:c>
      <x:c r="U65" s="9" t="n">
        <x:v>70</x:v>
      </x:c>
      <x:c r="V65" s="2"/>
      <x:c r="W65" s="2" t="str">
        <x:v>https://pre-webunwto.s3.amazonaws.com/s3fs-public/2025-12/UN_Tourism_accommodation_hotels_12_2025.xlsx</x:v>
      </x:c>
      <x:c r="X65" s="2"/>
    </x:row>
    <x:row r="66" ht="23" customHeight="1">
      <x:c r="A66" s="2" t="str">
        <x:v>AUS</x:v>
      </x:c>
      <x:c r="B66" s="2" t="str">
        <x:v>Australia</x:v>
      </x:c>
      <x:c r="C66" s="2" t="str">
        <x:v>Australia</x:v>
      </x:c>
      <x:c r="D66" s="2" t="str">
        <x:v>Quantified</x:v>
      </x:c>
      <x:c r="E66" s="13" t="n">
        <x:v>2025</x:v>
      </x:c>
      <x:c r="F66" s="12" t="n">
        <x:v>340662</x:v>
      </x:c>
      <x:c r="G66" s="12"/>
      <x:c r="H66" s="14" t="str">
        <x:v>S06</x:v>
      </x:c>
      <x:c r="I66" s="2" t="str">
        <x:v>High within stated scope</x:v>
      </x:c>
      <x:c r="J66" s="2" t="str">
        <x:v>Accommodation establishments with 10+ rooms</x:v>
      </x:c>
      <x:c r="K66" s="2" t="str">
        <x:v>December 2025 stock. Does not cover all very small hotels.</x:v>
      </x:c>
      <x:c r="L66" s="10" t="n">
        <x:v>1</x:v>
      </x:c>
      <x:c r="M66" s="10" t="n">
        <x:v>1</x:v>
      </x:c>
      <x:c r="N66" s="10" t="n">
        <x:v>1</x:v>
      </x:c>
      <x:c r="O66" s="10" t="n">
        <x:v>0.35</x:v>
      </x:c>
      <x:c r="P66" s="10" t="n">
        <x:v>0.5</x:v>
      </x:c>
      <x:c r="Q66" s="10" t="n">
        <x:v>0.65</x:v>
      </x:c>
      <x:c r="R66" s="10" t="n">
        <x:v>0.15</x:v>
      </x:c>
      <x:c r="S66" s="10" t="n">
        <x:v>0.25</x:v>
      </x:c>
      <x:c r="T66" s="10" t="n">
        <x:v>0.4</x:v>
      </x:c>
      <x:c r="U66" s="9" t="n">
        <x:v>85</x:v>
      </x:c>
      <x:c r="V66" s="2"/>
      <x:c r="W66" s="2" t="str">
        <x:v>https://www.tra.gov.au/en/tourism-industry-analysis/annual-benchmark-report</x:v>
      </x:c>
      <x:c r="X66" s="2"/>
    </x:row>
    <x:row r="67" ht="23" customHeight="1">
      <x:c r="A67" s="2" t="str">
        <x:v>CAN</x:v>
      </x:c>
      <x:c r="B67" s="2" t="str">
        <x:v>Canada</x:v>
      </x:c>
      <x:c r="C67" s="2" t="str">
        <x:v>Canada</x:v>
      </x:c>
      <x:c r="D67" s="2" t="str">
        <x:v>Quantified</x:v>
      </x:c>
      <x:c r="E67" s="13" t="n">
        <x:v>2025</x:v>
      </x:c>
      <x:c r="F67" s="12" t="n">
        <x:v>477378</x:v>
      </x:c>
      <x:c r="G67" s="12" t="n">
        <x:v>8391</x:v>
      </x:c>
      <x:c r="H67" s="14" t="str">
        <x:v>S05</x:v>
      </x:c>
      <x:c r="I67" s="2" t="str">
        <x:v>High within stated scope</x:v>
      </x:c>
      <x:c r="J67" s="2" t="str">
        <x:v>Hotel establishments</x:v>
      </x:c>
      <x:c r="K67" s="2" t="str">
        <x:v>2025 report updated May 2026; economic-impact vintage is separately 2024.</x:v>
      </x:c>
      <x:c r="L67" s="10" t="n">
        <x:v>1</x:v>
      </x:c>
      <x:c r="M67" s="10" t="n">
        <x:v>1</x:v>
      </x:c>
      <x:c r="N67" s="10" t="n">
        <x:v>1</x:v>
      </x:c>
      <x:c r="O67" s="10" t="n">
        <x:v>0.4</x:v>
      </x:c>
      <x:c r="P67" s="10" t="n">
        <x:v>0.55</x:v>
      </x:c>
      <x:c r="Q67" s="10" t="n">
        <x:v>0.7</x:v>
      </x:c>
      <x:c r="R67" s="10" t="n">
        <x:v>0.15</x:v>
      </x:c>
      <x:c r="S67" s="10" t="n">
        <x:v>0.25</x:v>
      </x:c>
      <x:c r="T67" s="10" t="n">
        <x:v>0.4</x:v>
      </x:c>
      <x:c r="U67" s="9" t="n">
        <x:v>90</x:v>
      </x:c>
      <x:c r="V67" s="2"/>
      <x:c r="W67" s="2" t="str">
        <x:v>https://hotelscanada.ca/advocacy/industryoverview/</x:v>
      </x:c>
      <x:c r="X67" s="2"/>
    </x:row>
    <x:row r="68" ht="23" customHeight="1">
      <x:c r="A68" s="2" t="str">
        <x:v>ALB</x:v>
      </x:c>
      <x:c r="B68" s="2" t="str">
        <x:v>Albania</x:v>
      </x:c>
      <x:c r="C68" s="2" t="str">
        <x:v>Europe</x:v>
      </x:c>
      <x:c r="D68" s="2" t="str">
        <x:v>Quantified</x:v>
      </x:c>
      <x:c r="E68" s="13" t="n">
        <x:v>2024</x:v>
      </x:c>
      <x:c r="F68" s="12" t="n">
        <x:v>50504</x:v>
      </x:c>
      <x:c r="G68" s="12" t="n">
        <x:v>1697</x:v>
      </x:c>
      <x:c r="H68" s="14" t="str">
        <x:v>S01</x:v>
      </x:c>
      <x:c r="I68" s="2" t="str">
        <x:v>Medium</x:v>
      </x:c>
      <x:c r="J68" s="2" t="str">
        <x:v>Reported ISIC 5510 hotels and similar; national scope varies</x:v>
      </x:c>
      <x:c r="K68" s="2" t="str">
        <x:v>Source: Accomodation Establishments Survey (By non-residents; only NACE 55.10 of NACE Rev.2).</x:v>
      </x:c>
      <x:c r="L68" s="10" t="n">
        <x:v>1</x:v>
      </x:c>
      <x:c r="M68" s="10" t="n">
        <x:v>1</x:v>
      </x:c>
      <x:c r="N68" s="10" t="n">
        <x:v>1</x:v>
      </x:c>
      <x:c r="O68" s="10" t="n">
        <x:v>0.4</x:v>
      </x:c>
      <x:c r="P68" s="10" t="n">
        <x:v>0.55</x:v>
      </x:c>
      <x:c r="Q68" s="10" t="n">
        <x:v>0.7</x:v>
      </x:c>
      <x:c r="R68" s="10" t="n">
        <x:v>0.12</x:v>
      </x:c>
      <x:c r="S68" s="10" t="n">
        <x:v>0.23</x:v>
      </x:c>
      <x:c r="T68" s="10" t="n">
        <x:v>0.36</x:v>
      </x:c>
      <x:c r="U68" s="9" t="n">
        <x:v>80</x:v>
      </x:c>
      <x:c r="V68" s="2"/>
      <x:c r="W68" s="2" t="str">
        <x:v>https://pre-webunwto.s3.amazonaws.com/s3fs-public/2025-12/UN_Tourism_accommodation_hotels_12_2025.xlsx</x:v>
      </x:c>
      <x:c r="X68" s="2"/>
    </x:row>
    <x:row r="69" ht="23" customHeight="1">
      <x:c r="A69" s="2" t="str">
        <x:v>AND</x:v>
      </x:c>
      <x:c r="B69" s="2" t="str">
        <x:v>Andorra</x:v>
      </x:c>
      <x:c r="C69" s="2" t="str">
        <x:v>Europe</x:v>
      </x:c>
      <x:c r="D69" s="2" t="str">
        <x:v>Quantified</x:v>
      </x:c>
      <x:c r="E69" s="13" t="n">
        <x:v>2024</x:v>
      </x:c>
      <x:c r="F69" s="12" t="n">
        <x:v>11416</x:v>
      </x:c>
      <x:c r="G69" s="12" t="n">
        <x:v>219</x:v>
      </x:c>
      <x:c r="H69" s="14" t="str">
        <x:v>S01</x:v>
      </x:c>
      <x:c r="I69" s="2" t="str">
        <x:v>Medium</x:v>
      </x:c>
      <x:c r="J69" s="2" t="str">
        <x:v>Reported ISIC 5510 hotels and similar; national scope varies</x:v>
      </x:c>
      <x:c r="K69" s="2" t="str"/>
      <x:c r="L69" s="10" t="n">
        <x:v>1</x:v>
      </x:c>
      <x:c r="M69" s="10" t="n">
        <x:v>1</x:v>
      </x:c>
      <x:c r="N69" s="10" t="n">
        <x:v>1</x:v>
      </x:c>
      <x:c r="O69" s="10" t="n">
        <x:v>0.4</x:v>
      </x:c>
      <x:c r="P69" s="10" t="n">
        <x:v>0.55</x:v>
      </x:c>
      <x:c r="Q69" s="10" t="n">
        <x:v>0.7</x:v>
      </x:c>
      <x:c r="R69" s="10" t="n">
        <x:v>0.12</x:v>
      </x:c>
      <x:c r="S69" s="10" t="n">
        <x:v>0.23</x:v>
      </x:c>
      <x:c r="T69" s="10" t="n">
        <x:v>0.36</x:v>
      </x:c>
      <x:c r="U69" s="9" t="n">
        <x:v>80</x:v>
      </x:c>
      <x:c r="V69" s="2"/>
      <x:c r="W69" s="2" t="str">
        <x:v>https://pre-webunwto.s3.amazonaws.com/s3fs-public/2025-12/UN_Tourism_accommodation_hotels_12_2025.xlsx</x:v>
      </x:c>
      <x:c r="X69" s="2"/>
    </x:row>
    <x:row r="70" ht="23" customHeight="1">
      <x:c r="A70" s="2" t="str">
        <x:v>AUT</x:v>
      </x:c>
      <x:c r="B70" s="2" t="str">
        <x:v>Austria</x:v>
      </x:c>
      <x:c r="C70" s="2" t="str">
        <x:v>Europe</x:v>
      </x:c>
      <x:c r="D70" s="2" t="str">
        <x:v>Quantified</x:v>
      </x:c>
      <x:c r="E70" s="13" t="n">
        <x:v>2024</x:v>
      </x:c>
      <x:c r="F70" s="12" t="n">
        <x:v>292705</x:v>
      </x:c>
      <x:c r="G70" s="12" t="n">
        <x:v>10984</x:v>
      </x:c>
      <x:c r="H70" s="14" t="str">
        <x:v>S02</x:v>
      </x:c>
      <x:c r="I70" s="2" t="str">
        <x:v>High within stated scope</x:v>
      </x:c>
      <x:c r="J70" s="2" t="str">
        <x:v>NACE I551 hotels and similar accommodation</x:v>
      </x:c>
      <x:c r="K70" s="2" t="str">
        <x:v>Eurostat 2024 NR / BEDRM and ESTBL. National reporting thresholds apply.</x:v>
      </x:c>
      <x:c r="L70" s="10" t="n">
        <x:v>1</x:v>
      </x:c>
      <x:c r="M70" s="10" t="n">
        <x:v>1</x:v>
      </x:c>
      <x:c r="N70" s="10" t="n">
        <x:v>1</x:v>
      </x:c>
      <x:c r="O70" s="10" t="n">
        <x:v>0.4</x:v>
      </x:c>
      <x:c r="P70" s="10" t="n">
        <x:v>0.55</x:v>
      </x:c>
      <x:c r="Q70" s="10" t="n">
        <x:v>0.7</x:v>
      </x:c>
      <x:c r="R70" s="10" t="n">
        <x:v>0.12</x:v>
      </x:c>
      <x:c r="S70" s="10" t="n">
        <x:v>0.23</x:v>
      </x:c>
      <x:c r="T70" s="10" t="n">
        <x:v>0.36</x:v>
      </x:c>
      <x:c r="U70" s="9" t="n">
        <x:v>80</x:v>
      </x:c>
      <x:c r="V70" s="2"/>
      <x:c r="W70" s="2" t="str">
        <x:v>https://ec.europa.eu/eurostat/databrowser/view/tour_cap_nat/default/table</x:v>
      </x:c>
      <x:c r="X70" s="2"/>
    </x:row>
    <x:row r="71" ht="23" customHeight="1">
      <x:c r="A71" s="2" t="str">
        <x:v>BLR</x:v>
      </x:c>
      <x:c r="B71" s="2" t="str">
        <x:v>Belarus</x:v>
      </x:c>
      <x:c r="C71" s="2" t="str">
        <x:v>Europe</x:v>
      </x:c>
      <x:c r="D71" s="2" t="str">
        <x:v>Quantified</x:v>
      </x:c>
      <x:c r="E71" s="13" t="n">
        <x:v>2024</x:v>
      </x:c>
      <x:c r="F71" s="12" t="n">
        <x:v>20127</x:v>
      </x:c>
      <x:c r="G71" s="12" t="n">
        <x:v>618</x:v>
      </x:c>
      <x:c r="H71" s="14" t="str">
        <x:v>S01</x:v>
      </x:c>
      <x:c r="I71" s="2" t="str">
        <x:v>Medium</x:v>
      </x:c>
      <x:c r="J71" s="2" t="str">
        <x:v>Reported ISIC 5510 hotels and similar; national scope varies</x:v>
      </x:c>
      <x:c r="K71" s="2" t="str"/>
      <x:c r="L71" s="10" t="n">
        <x:v>1</x:v>
      </x:c>
      <x:c r="M71" s="10" t="n">
        <x:v>1</x:v>
      </x:c>
      <x:c r="N71" s="10" t="n">
        <x:v>1</x:v>
      </x:c>
      <x:c r="O71" s="10" t="n">
        <x:v>0.4</x:v>
      </x:c>
      <x:c r="P71" s="10" t="n">
        <x:v>0.55</x:v>
      </x:c>
      <x:c r="Q71" s="10" t="n">
        <x:v>0.7</x:v>
      </x:c>
      <x:c r="R71" s="10" t="n">
        <x:v>0.12</x:v>
      </x:c>
      <x:c r="S71" s="10" t="n">
        <x:v>0.23</x:v>
      </x:c>
      <x:c r="T71" s="10" t="n">
        <x:v>0.36</x:v>
      </x:c>
      <x:c r="U71" s="9" t="n">
        <x:v>80</x:v>
      </x:c>
      <x:c r="V71" s="2"/>
      <x:c r="W71" s="2" t="str">
        <x:v>https://pre-webunwto.s3.amazonaws.com/s3fs-public/2025-12/UN_Tourism_accommodation_hotels_12_2025.xlsx</x:v>
      </x:c>
      <x:c r="X71" s="2"/>
    </x:row>
    <x:row r="72" ht="23" customHeight="1">
      <x:c r="A72" s="2" t="str">
        <x:v>BEL</x:v>
      </x:c>
      <x:c r="B72" s="2" t="str">
        <x:v>Belgium</x:v>
      </x:c>
      <x:c r="C72" s="2" t="str">
        <x:v>Europe</x:v>
      </x:c>
      <x:c r="D72" s="2" t="str">
        <x:v>Quantified</x:v>
      </x:c>
      <x:c r="E72" s="13" t="n">
        <x:v>2024</x:v>
      </x:c>
      <x:c r="F72" s="12" t="n">
        <x:v>64007</x:v>
      </x:c>
      <x:c r="G72" s="12" t="n">
        <x:v>1375</x:v>
      </x:c>
      <x:c r="H72" s="14" t="str">
        <x:v>S02</x:v>
      </x:c>
      <x:c r="I72" s="2" t="str">
        <x:v>High within stated scope</x:v>
      </x:c>
      <x:c r="J72" s="2" t="str">
        <x:v>NACE I551 hotels and similar accommodation</x:v>
      </x:c>
      <x:c r="K72" s="2" t="str">
        <x:v>Eurostat 2024 NR / BEDRM and ESTBL. National reporting thresholds apply.</x:v>
      </x:c>
      <x:c r="L72" s="10" t="n">
        <x:v>1</x:v>
      </x:c>
      <x:c r="M72" s="10" t="n">
        <x:v>1</x:v>
      </x:c>
      <x:c r="N72" s="10" t="n">
        <x:v>1</x:v>
      </x:c>
      <x:c r="O72" s="10" t="n">
        <x:v>0.4</x:v>
      </x:c>
      <x:c r="P72" s="10" t="n">
        <x:v>0.55</x:v>
      </x:c>
      <x:c r="Q72" s="10" t="n">
        <x:v>0.7</x:v>
      </x:c>
      <x:c r="R72" s="10" t="n">
        <x:v>0.12</x:v>
      </x:c>
      <x:c r="S72" s="10" t="n">
        <x:v>0.23</x:v>
      </x:c>
      <x:c r="T72" s="10" t="n">
        <x:v>0.36</x:v>
      </x:c>
      <x:c r="U72" s="9" t="n">
        <x:v>80</x:v>
      </x:c>
      <x:c r="V72" s="2"/>
      <x:c r="W72" s="2" t="str">
        <x:v>https://ec.europa.eu/eurostat/databrowser/view/tour_cap_nat/default/table</x:v>
      </x:c>
      <x:c r="X72" s="2"/>
    </x:row>
    <x:row r="73" ht="23" customHeight="1">
      <x:c r="A73" s="2" t="str">
        <x:v>BIH</x:v>
      </x:c>
      <x:c r="B73" s="2" t="str">
        <x:v>Bosnia and Herzegovina</x:v>
      </x:c>
      <x:c r="C73" s="2" t="str">
        <x:v>Europe</x:v>
      </x:c>
      <x:c r="D73" s="2" t="str">
        <x:v>Quantified</x:v>
      </x:c>
      <x:c r="E73" s="13" t="n">
        <x:v>2024</x:v>
      </x:c>
      <x:c r="F73" s="12" t="n">
        <x:v>19298</x:v>
      </x:c>
      <x:c r="G73" s="12" t="n">
        <x:v>640</x:v>
      </x:c>
      <x:c r="H73" s="14" t="str">
        <x:v>S01</x:v>
      </x:c>
      <x:c r="I73" s="2" t="str">
        <x:v>Medium</x:v>
      </x:c>
      <x:c r="J73" s="2" t="str">
        <x:v>Reported ISIC 5510 hotels and similar; national scope varies</x:v>
      </x:c>
      <x:c r="K73" s="2" t="str"/>
      <x:c r="L73" s="10" t="n">
        <x:v>1</x:v>
      </x:c>
      <x:c r="M73" s="10" t="n">
        <x:v>1</x:v>
      </x:c>
      <x:c r="N73" s="10" t="n">
        <x:v>1</x:v>
      </x:c>
      <x:c r="O73" s="10" t="n">
        <x:v>0.4</x:v>
      </x:c>
      <x:c r="P73" s="10" t="n">
        <x:v>0.55</x:v>
      </x:c>
      <x:c r="Q73" s="10" t="n">
        <x:v>0.7</x:v>
      </x:c>
      <x:c r="R73" s="10" t="n">
        <x:v>0.12</x:v>
      </x:c>
      <x:c r="S73" s="10" t="n">
        <x:v>0.23</x:v>
      </x:c>
      <x:c r="T73" s="10" t="n">
        <x:v>0.36</x:v>
      </x:c>
      <x:c r="U73" s="9" t="n">
        <x:v>80</x:v>
      </x:c>
      <x:c r="V73" s="2"/>
      <x:c r="W73" s="2" t="str">
        <x:v>https://pre-webunwto.s3.amazonaws.com/s3fs-public/2025-12/UN_Tourism_accommodation_hotels_12_2025.xlsx</x:v>
      </x:c>
      <x:c r="X73" s="2"/>
    </x:row>
    <x:row r="74" ht="23" customHeight="1">
      <x:c r="A74" s="2" t="str">
        <x:v>BGR</x:v>
      </x:c>
      <x:c r="B74" s="2" t="str">
        <x:v>Bulgaria</x:v>
      </x:c>
      <x:c r="C74" s="2" t="str">
        <x:v>Europe</x:v>
      </x:c>
      <x:c r="D74" s="2" t="str">
        <x:v>Quantified</x:v>
      </x:c>
      <x:c r="E74" s="13" t="n">
        <x:v>2024</x:v>
      </x:c>
      <x:c r="F74" s="12" t="n">
        <x:v>132733</x:v>
      </x:c>
      <x:c r="G74" s="12" t="n">
        <x:v>2268</x:v>
      </x:c>
      <x:c r="H74" s="14" t="str">
        <x:v>S02</x:v>
      </x:c>
      <x:c r="I74" s="2" t="str">
        <x:v>High within stated scope</x:v>
      </x:c>
      <x:c r="J74" s="2" t="str">
        <x:v>NACE I551 hotels and similar accommodation</x:v>
      </x:c>
      <x:c r="K74" s="2" t="str">
        <x:v>Eurostat 2024 NR / BEDRM and ESTBL. National reporting thresholds apply.</x:v>
      </x:c>
      <x:c r="L74" s="10" t="n">
        <x:v>1</x:v>
      </x:c>
      <x:c r="M74" s="10" t="n">
        <x:v>1</x:v>
      </x:c>
      <x:c r="N74" s="10" t="n">
        <x:v>1</x:v>
      </x:c>
      <x:c r="O74" s="10" t="n">
        <x:v>0.4</x:v>
      </x:c>
      <x:c r="P74" s="10" t="n">
        <x:v>0.55</x:v>
      </x:c>
      <x:c r="Q74" s="10" t="n">
        <x:v>0.7</x:v>
      </x:c>
      <x:c r="R74" s="10" t="n">
        <x:v>0.12</x:v>
      </x:c>
      <x:c r="S74" s="10" t="n">
        <x:v>0.23</x:v>
      </x:c>
      <x:c r="T74" s="10" t="n">
        <x:v>0.36</x:v>
      </x:c>
      <x:c r="U74" s="9" t="n">
        <x:v>80</x:v>
      </x:c>
      <x:c r="V74" s="2"/>
      <x:c r="W74" s="2" t="str">
        <x:v>https://ec.europa.eu/eurostat/databrowser/view/tour_cap_nat/default/table</x:v>
      </x:c>
      <x:c r="X74" s="2"/>
    </x:row>
    <x:row r="75" ht="23" customHeight="1">
      <x:c r="A75" s="2" t="str">
        <x:v>HRV</x:v>
      </x:c>
      <x:c r="B75" s="2" t="str">
        <x:v>Croatia</x:v>
      </x:c>
      <x:c r="C75" s="2" t="str">
        <x:v>Europe</x:v>
      </x:c>
      <x:c r="D75" s="2" t="str">
        <x:v>Quantified</x:v>
      </x:c>
      <x:c r="E75" s="13" t="n">
        <x:v>2024</x:v>
      </x:c>
      <x:c r="F75" s="12" t="n">
        <x:v>82177</x:v>
      </x:c>
      <x:c r="G75" s="12" t="n">
        <x:v>1068</x:v>
      </x:c>
      <x:c r="H75" s="14" t="str">
        <x:v>S02</x:v>
      </x:c>
      <x:c r="I75" s="2" t="str">
        <x:v>High within stated scope</x:v>
      </x:c>
      <x:c r="J75" s="2" t="str">
        <x:v>NACE I551 hotels and similar accommodation</x:v>
      </x:c>
      <x:c r="K75" s="2" t="str">
        <x:v>Eurostat 2024 NR / BEDRM and ESTBL. National reporting thresholds apply.</x:v>
      </x:c>
      <x:c r="L75" s="10" t="n">
        <x:v>1</x:v>
      </x:c>
      <x:c r="M75" s="10" t="n">
        <x:v>1</x:v>
      </x:c>
      <x:c r="N75" s="10" t="n">
        <x:v>1</x:v>
      </x:c>
      <x:c r="O75" s="10" t="n">
        <x:v>0.4</x:v>
      </x:c>
      <x:c r="P75" s="10" t="n">
        <x:v>0.55</x:v>
      </x:c>
      <x:c r="Q75" s="10" t="n">
        <x:v>0.7</x:v>
      </x:c>
      <x:c r="R75" s="10" t="n">
        <x:v>0.12</x:v>
      </x:c>
      <x:c r="S75" s="10" t="n">
        <x:v>0.23</x:v>
      </x:c>
      <x:c r="T75" s="10" t="n">
        <x:v>0.36</x:v>
      </x:c>
      <x:c r="U75" s="9" t="n">
        <x:v>80</x:v>
      </x:c>
      <x:c r="V75" s="2"/>
      <x:c r="W75" s="2" t="str">
        <x:v>https://ec.europa.eu/eurostat/databrowser/view/tour_cap_nat/default/table</x:v>
      </x:c>
      <x:c r="X75" s="2"/>
    </x:row>
    <x:row r="76" ht="23" customHeight="1">
      <x:c r="A76" s="2" t="str">
        <x:v>CYP</x:v>
      </x:c>
      <x:c r="B76" s="2" t="str">
        <x:v>Cyprus</x:v>
      </x:c>
      <x:c r="C76" s="2" t="str">
        <x:v>Europe</x:v>
      </x:c>
      <x:c r="D76" s="2" t="str">
        <x:v>Quantified</x:v>
      </x:c>
      <x:c r="E76" s="13" t="n">
        <x:v>2024</x:v>
      </x:c>
      <x:c r="F76" s="12" t="n">
        <x:v>46023</x:v>
      </x:c>
      <x:c r="G76" s="12" t="n">
        <x:v>735</x:v>
      </x:c>
      <x:c r="H76" s="14" t="str">
        <x:v>S02</x:v>
      </x:c>
      <x:c r="I76" s="2" t="str">
        <x:v>High within stated scope</x:v>
      </x:c>
      <x:c r="J76" s="2" t="str">
        <x:v>NACE I551 hotels and similar accommodation</x:v>
      </x:c>
      <x:c r="K76" s="2" t="str">
        <x:v>Eurostat 2024 NR / BEDRM and ESTBL. National reporting thresholds apply.</x:v>
      </x:c>
      <x:c r="L76" s="10" t="n">
        <x:v>1</x:v>
      </x:c>
      <x:c r="M76" s="10" t="n">
        <x:v>1</x:v>
      </x:c>
      <x:c r="N76" s="10" t="n">
        <x:v>1</x:v>
      </x:c>
      <x:c r="O76" s="10" t="n">
        <x:v>0.4</x:v>
      </x:c>
      <x:c r="P76" s="10" t="n">
        <x:v>0.55</x:v>
      </x:c>
      <x:c r="Q76" s="10" t="n">
        <x:v>0.7</x:v>
      </x:c>
      <x:c r="R76" s="10" t="n">
        <x:v>0.12</x:v>
      </x:c>
      <x:c r="S76" s="10" t="n">
        <x:v>0.23</x:v>
      </x:c>
      <x:c r="T76" s="10" t="n">
        <x:v>0.36</x:v>
      </x:c>
      <x:c r="U76" s="9" t="n">
        <x:v>80</x:v>
      </x:c>
      <x:c r="V76" s="2"/>
      <x:c r="W76" s="2" t="str">
        <x:v>https://ec.europa.eu/eurostat/databrowser/view/tour_cap_nat/default/table</x:v>
      </x:c>
      <x:c r="X76" s="2"/>
    </x:row>
    <x:row r="77" ht="23" customHeight="1">
      <x:c r="A77" s="2" t="str">
        <x:v>CZE</x:v>
      </x:c>
      <x:c r="B77" s="2" t="str">
        <x:v>Czechia</x:v>
      </x:c>
      <x:c r="C77" s="2" t="str">
        <x:v>Europe</x:v>
      </x:c>
      <x:c r="D77" s="2" t="str">
        <x:v>Quantified</x:v>
      </x:c>
      <x:c r="E77" s="13" t="n">
        <x:v>2024</x:v>
      </x:c>
      <x:c r="F77" s="12" t="n">
        <x:v>154769</x:v>
      </x:c>
      <x:c r="G77" s="12" t="n">
        <x:v>7116</x:v>
      </x:c>
      <x:c r="H77" s="14" t="str">
        <x:v>S02</x:v>
      </x:c>
      <x:c r="I77" s="2" t="str">
        <x:v>High within stated scope</x:v>
      </x:c>
      <x:c r="J77" s="2" t="str">
        <x:v>NACE I551 hotels and similar accommodation</x:v>
      </x:c>
      <x:c r="K77" s="2" t="str">
        <x:v>Eurostat 2024 NR / BEDRM and ESTBL. National reporting thresholds apply.</x:v>
      </x:c>
      <x:c r="L77" s="10" t="n">
        <x:v>1</x:v>
      </x:c>
      <x:c r="M77" s="10" t="n">
        <x:v>1</x:v>
      </x:c>
      <x:c r="N77" s="10" t="n">
        <x:v>1</x:v>
      </x:c>
      <x:c r="O77" s="10" t="n">
        <x:v>0.4</x:v>
      </x:c>
      <x:c r="P77" s="10" t="n">
        <x:v>0.55</x:v>
      </x:c>
      <x:c r="Q77" s="10" t="n">
        <x:v>0.7</x:v>
      </x:c>
      <x:c r="R77" s="10" t="n">
        <x:v>0.12</x:v>
      </x:c>
      <x:c r="S77" s="10" t="n">
        <x:v>0.23</x:v>
      </x:c>
      <x:c r="T77" s="10" t="n">
        <x:v>0.36</x:v>
      </x:c>
      <x:c r="U77" s="9" t="n">
        <x:v>80</x:v>
      </x:c>
      <x:c r="V77" s="2"/>
      <x:c r="W77" s="2" t="str">
        <x:v>https://ec.europa.eu/eurostat/databrowser/view/tour_cap_nat/default/table</x:v>
      </x:c>
      <x:c r="X77" s="2"/>
    </x:row>
    <x:row r="78" ht="23" customHeight="1">
      <x:c r="A78" s="2" t="str">
        <x:v>DNK</x:v>
      </x:c>
      <x:c r="B78" s="2" t="str">
        <x:v>Denmark</x:v>
      </x:c>
      <x:c r="C78" s="2" t="str">
        <x:v>Europe</x:v>
      </x:c>
      <x:c r="D78" s="2" t="str">
        <x:v>Quantified</x:v>
      </x:c>
      <x:c r="E78" s="13" t="n">
        <x:v>2024</x:v>
      </x:c>
      <x:c r="F78" s="12" t="n">
        <x:v>60090</x:v>
      </x:c>
      <x:c r="G78" s="12" t="n">
        <x:v>646</x:v>
      </x:c>
      <x:c r="H78" s="14" t="str">
        <x:v>S02</x:v>
      </x:c>
      <x:c r="I78" s="2" t="str">
        <x:v>High within stated scope</x:v>
      </x:c>
      <x:c r="J78" s="2" t="str">
        <x:v>NACE I551 hotels and similar accommodation</x:v>
      </x:c>
      <x:c r="K78" s="2" t="str">
        <x:v>Eurostat 2024 NR / BEDRM and ESTBL. National reporting thresholds apply.</x:v>
      </x:c>
      <x:c r="L78" s="10" t="n">
        <x:v>1</x:v>
      </x:c>
      <x:c r="M78" s="10" t="n">
        <x:v>1</x:v>
      </x:c>
      <x:c r="N78" s="10" t="n">
        <x:v>1</x:v>
      </x:c>
      <x:c r="O78" s="10" t="n">
        <x:v>0.4</x:v>
      </x:c>
      <x:c r="P78" s="10" t="n">
        <x:v>0.55</x:v>
      </x:c>
      <x:c r="Q78" s="10" t="n">
        <x:v>0.7</x:v>
      </x:c>
      <x:c r="R78" s="10" t="n">
        <x:v>0.075</x:v>
      </x:c>
      <x:c r="S78" s="10" t="n">
        <x:v>0.1272727272727273</x:v>
      </x:c>
      <x:c r="T78" s="10" t="n">
        <x:v>0.2142857142857143</x:v>
      </x:c>
      <x:c r="U78" s="9" t="n">
        <x:v>80</x:v>
      </x:c>
      <x:c r="V78" s="2"/>
      <x:c r="W78" s="2" t="str">
        <x:v>https://ec.europa.eu/eurostat/databrowser/view/tour_cap_nat/default/table</x:v>
      </x:c>
      <x:c r="X78" s="2"/>
    </x:row>
    <x:row r="79" ht="23" customHeight="1">
      <x:c r="A79" s="2" t="str">
        <x:v>EST</x:v>
      </x:c>
      <x:c r="B79" s="2" t="str">
        <x:v>Estonia</x:v>
      </x:c>
      <x:c r="C79" s="2" t="str">
        <x:v>Europe</x:v>
      </x:c>
      <x:c r="D79" s="2" t="str">
        <x:v>Quantified</x:v>
      </x:c>
      <x:c r="E79" s="13" t="n">
        <x:v>2024</x:v>
      </x:c>
      <x:c r="F79" s="12" t="n">
        <x:v>16787</x:v>
      </x:c>
      <x:c r="G79" s="12" t="n">
        <x:v>439</x:v>
      </x:c>
      <x:c r="H79" s="14" t="str">
        <x:v>S02</x:v>
      </x:c>
      <x:c r="I79" s="2" t="str">
        <x:v>High within stated scope</x:v>
      </x:c>
      <x:c r="J79" s="2" t="str">
        <x:v>NACE I551 hotels and similar accommodation</x:v>
      </x:c>
      <x:c r="K79" s="2" t="str">
        <x:v>Eurostat 2024 NR / BEDRM and ESTBL. National reporting thresholds apply.</x:v>
      </x:c>
      <x:c r="L79" s="10" t="n">
        <x:v>1</x:v>
      </x:c>
      <x:c r="M79" s="10" t="n">
        <x:v>1</x:v>
      </x:c>
      <x:c r="N79" s="10" t="n">
        <x:v>1</x:v>
      </x:c>
      <x:c r="O79" s="10" t="n">
        <x:v>0.4</x:v>
      </x:c>
      <x:c r="P79" s="10" t="n">
        <x:v>0.55</x:v>
      </x:c>
      <x:c r="Q79" s="10" t="n">
        <x:v>0.7</x:v>
      </x:c>
      <x:c r="R79" s="10" t="n">
        <x:v>0.12</x:v>
      </x:c>
      <x:c r="S79" s="10" t="n">
        <x:v>0.23</x:v>
      </x:c>
      <x:c r="T79" s="10" t="n">
        <x:v>0.36</x:v>
      </x:c>
      <x:c r="U79" s="9" t="n">
        <x:v>80</x:v>
      </x:c>
      <x:c r="V79" s="2"/>
      <x:c r="W79" s="2" t="str">
        <x:v>https://ec.europa.eu/eurostat/databrowser/view/tour_cap_nat/default/table</x:v>
      </x:c>
      <x:c r="X79" s="2"/>
    </x:row>
    <x:row r="80" ht="23" customHeight="1">
      <x:c r="A80" s="2" t="str">
        <x:v>FRO</x:v>
      </x:c>
      <x:c r="B80" s="2" t="str">
        <x:v>Faroe Islands</x:v>
      </x:c>
      <x:c r="C80" s="2" t="str">
        <x:v>Europe</x:v>
      </x:c>
      <x:c r="D80" s="2" t="str">
        <x:v>Unquantified: no room observation</x:v>
      </x:c>
      <x:c r="E80" s="13" t="str">
        <x:v>Unstated</x:v>
      </x:c>
      <x:c r="F80" s="12"/>
      <x:c r="G80" s="12"/>
      <x:c r="H80" s="14" t="str">
        <x:v>S01</x:v>
      </x:c>
      <x:c r="I80" s="2" t="str">
        <x:v>Unquantified / excluded</x:v>
      </x:c>
      <x:c r="J80" s="2" t="str">
        <x:v>No numerical room observation retrieved</x:v>
      </x:c>
      <x:c r="K80" s="2" t="str"/>
      <x:c r="L80" s="10" t="n">
        <x:v>1</x:v>
      </x:c>
      <x:c r="M80" s="10" t="n">
        <x:v>1</x:v>
      </x:c>
      <x:c r="N80" s="10" t="n">
        <x:v>1</x:v>
      </x:c>
      <x:c r="O80" s="10" t="n">
        <x:v>0.4</x:v>
      </x:c>
      <x:c r="P80" s="10" t="n">
        <x:v>0.55</x:v>
      </x:c>
      <x:c r="Q80" s="10" t="n">
        <x:v>0.7</x:v>
      </x:c>
      <x:c r="R80" s="10" t="n">
        <x:v>0.12</x:v>
      </x:c>
      <x:c r="S80" s="10" t="n">
        <x:v>0.23</x:v>
      </x:c>
      <x:c r="T80" s="10" t="n">
        <x:v>0.36</x:v>
      </x:c>
      <x:c r="U80" s="9" t="n">
        <x:v>80</x:v>
      </x:c>
      <x:c r="V80" s="2"/>
      <x:c r="W80" s="2" t="str">
        <x:v>https://pre-webunwto.s3.amazonaws.com/s3fs-public/2025-12/UN_Tourism_accommodation_hotels_12_2025.xlsx</x:v>
      </x:c>
      <x:c r="X80" s="2"/>
    </x:row>
    <x:row r="81" ht="23" customHeight="1">
      <x:c r="A81" s="2" t="str">
        <x:v>FIN</x:v>
      </x:c>
      <x:c r="B81" s="2" t="str">
        <x:v>Finland</x:v>
      </x:c>
      <x:c r="C81" s="2" t="str">
        <x:v>Europe</x:v>
      </x:c>
      <x:c r="D81" s="2" t="str">
        <x:v>Quantified</x:v>
      </x:c>
      <x:c r="E81" s="13" t="n">
        <x:v>2024</x:v>
      </x:c>
      <x:c r="F81" s="12" t="n">
        <x:v>63791</x:v>
      </x:c>
      <x:c r="G81" s="12" t="n">
        <x:v>787</x:v>
      </x:c>
      <x:c r="H81" s="14" t="str">
        <x:v>S02</x:v>
      </x:c>
      <x:c r="I81" s="2" t="str">
        <x:v>High within stated scope</x:v>
      </x:c>
      <x:c r="J81" s="2" t="str">
        <x:v>NACE I551 hotels and similar accommodation</x:v>
      </x:c>
      <x:c r="K81" s="2" t="str">
        <x:v>Eurostat 2024 NR / BEDRM and ESTBL. National reporting thresholds apply.</x:v>
      </x:c>
      <x:c r="L81" s="10" t="n">
        <x:v>1</x:v>
      </x:c>
      <x:c r="M81" s="10" t="n">
        <x:v>1</x:v>
      </x:c>
      <x:c r="N81" s="10" t="n">
        <x:v>1</x:v>
      </x:c>
      <x:c r="O81" s="10" t="n">
        <x:v>0.4</x:v>
      </x:c>
      <x:c r="P81" s="10" t="n">
        <x:v>0.55</x:v>
      </x:c>
      <x:c r="Q81" s="10" t="n">
        <x:v>0.7</x:v>
      </x:c>
      <x:c r="R81" s="10" t="n">
        <x:v>0.075</x:v>
      </x:c>
      <x:c r="S81" s="10" t="n">
        <x:v>0.1272727272727273</x:v>
      </x:c>
      <x:c r="T81" s="10" t="n">
        <x:v>0.2142857142857143</x:v>
      </x:c>
      <x:c r="U81" s="9" t="n">
        <x:v>80</x:v>
      </x:c>
      <x:c r="V81" s="2"/>
      <x:c r="W81" s="2" t="str">
        <x:v>https://ec.europa.eu/eurostat/databrowser/view/tour_cap_nat/default/table</x:v>
      </x:c>
      <x:c r="X81" s="2"/>
    </x:row>
    <x:row r="82" ht="23" customHeight="1">
      <x:c r="A82" s="2" t="str">
        <x:v>FRA</x:v>
      </x:c>
      <x:c r="B82" s="2" t="str">
        <x:v>France</x:v>
      </x:c>
      <x:c r="C82" s="2" t="str">
        <x:v>Europe</x:v>
      </x:c>
      <x:c r="D82" s="2" t="str">
        <x:v>Quantified</x:v>
      </x:c>
      <x:c r="E82" s="13" t="n">
        <x:v>2024</x:v>
      </x:c>
      <x:c r="F82" s="12" t="n">
        <x:v>675532</x:v>
      </x:c>
      <x:c r="G82" s="12" t="n">
        <x:v>17386</x:v>
      </x:c>
      <x:c r="H82" s="14" t="str">
        <x:v>S02</x:v>
      </x:c>
      <x:c r="I82" s="2" t="str">
        <x:v>High within stated scope</x:v>
      </x:c>
      <x:c r="J82" s="2" t="str">
        <x:v>NACE I551 hotels and similar accommodation</x:v>
      </x:c>
      <x:c r="K82" s="2" t="str">
        <x:v>Eurostat 2024 NR / BEDRM and ESTBL. National reporting thresholds apply.</x:v>
      </x:c>
      <x:c r="L82" s="10" t="n">
        <x:v>1</x:v>
      </x:c>
      <x:c r="M82" s="10" t="n">
        <x:v>1</x:v>
      </x:c>
      <x:c r="N82" s="10" t="n">
        <x:v>1</x:v>
      </x:c>
      <x:c r="O82" s="10" t="n">
        <x:v>0.4</x:v>
      </x:c>
      <x:c r="P82" s="10" t="n">
        <x:v>0.55</x:v>
      </x:c>
      <x:c r="Q82" s="10" t="n">
        <x:v>0.7</x:v>
      </x:c>
      <x:c r="R82" s="10" t="n">
        <x:v>0.09999999999999999</x:v>
      </x:c>
      <x:c r="S82" s="10" t="n">
        <x:v>0.1636363636363636</x:v>
      </x:c>
      <x:c r="T82" s="10" t="n">
        <x:v>0.2285714285714286</x:v>
      </x:c>
      <x:c r="U82" s="9" t="n">
        <x:v>80</x:v>
      </x:c>
      <x:c r="V82" s="2"/>
      <x:c r="W82" s="2" t="str">
        <x:v>https://ec.europa.eu/eurostat/databrowser/view/tour_cap_nat/default/table</x:v>
      </x:c>
      <x:c r="X82" s="2"/>
    </x:row>
    <x:row r="83" ht="23" customHeight="1">
      <x:c r="A83" s="2" t="str">
        <x:v>DEU</x:v>
      </x:c>
      <x:c r="B83" s="2" t="str">
        <x:v>Germany</x:v>
      </x:c>
      <x:c r="C83" s="2" t="str">
        <x:v>Europe</x:v>
      </x:c>
      <x:c r="D83" s="2" t="str">
        <x:v>Quantified</x:v>
      </x:c>
      <x:c r="E83" s="13" t="n">
        <x:v>2024</x:v>
      </x:c>
      <x:c r="F83" s="12" t="n">
        <x:v>997697</x:v>
      </x:c>
      <x:c r="G83" s="12" t="n">
        <x:v>29407</x:v>
      </x:c>
      <x:c r="H83" s="14" t="str">
        <x:v>S02</x:v>
      </x:c>
      <x:c r="I83" s="2" t="str">
        <x:v>High within stated scope</x:v>
      </x:c>
      <x:c r="J83" s="2" t="str">
        <x:v>NACE I551 hotels and similar accommodation</x:v>
      </x:c>
      <x:c r="K83" s="2" t="str">
        <x:v>Eurostat 2024 NR / BEDRM and ESTBL. National reporting thresholds apply.</x:v>
      </x:c>
      <x:c r="L83" s="10" t="n">
        <x:v>1</x:v>
      </x:c>
      <x:c r="M83" s="10" t="n">
        <x:v>1</x:v>
      </x:c>
      <x:c r="N83" s="10" t="n">
        <x:v>1</x:v>
      </x:c>
      <x:c r="O83" s="10" t="n">
        <x:v>0.4</x:v>
      </x:c>
      <x:c r="P83" s="10" t="n">
        <x:v>0.55</x:v>
      </x:c>
      <x:c r="Q83" s="10" t="n">
        <x:v>0.7</x:v>
      </x:c>
      <x:c r="R83" s="10" t="n">
        <x:v>0.125</x:v>
      </x:c>
      <x:c r="S83" s="10" t="n">
        <x:v>0.18181818181818182</x:v>
      </x:c>
      <x:c r="T83" s="10" t="n">
        <x:v>0.2571428571428572</x:v>
      </x:c>
      <x:c r="U83" s="9" t="n">
        <x:v>80</x:v>
      </x:c>
      <x:c r="V83" s="2"/>
      <x:c r="W83" s="2" t="str">
        <x:v>https://ec.europa.eu/eurostat/databrowser/view/tour_cap_nat/default/table</x:v>
      </x:c>
      <x:c r="X83" s="2"/>
    </x:row>
    <x:row r="84" ht="23" customHeight="1">
      <x:c r="A84" s="2" t="str">
        <x:v>GIB</x:v>
      </x:c>
      <x:c r="B84" s="2" t="str">
        <x:v>Gibraltar</x:v>
      </x:c>
      <x:c r="C84" s="2" t="str">
        <x:v>Europe</x:v>
      </x:c>
      <x:c r="D84" s="2" t="str">
        <x:v>Unquantified: no room observation</x:v>
      </x:c>
      <x:c r="E84" s="13" t="str">
        <x:v>Unstated</x:v>
      </x:c>
      <x:c r="F84" s="12"/>
      <x:c r="G84" s="12"/>
      <x:c r="H84" s="14" t="str">
        <x:v>S01</x:v>
      </x:c>
      <x:c r="I84" s="2" t="str">
        <x:v>Unquantified / excluded</x:v>
      </x:c>
      <x:c r="J84" s="2" t="str">
        <x:v>No numerical room observation retrieved</x:v>
      </x:c>
      <x:c r="K84" s="2" t="str"/>
      <x:c r="L84" s="10" t="n">
        <x:v>1</x:v>
      </x:c>
      <x:c r="M84" s="10" t="n">
        <x:v>1</x:v>
      </x:c>
      <x:c r="N84" s="10" t="n">
        <x:v>1</x:v>
      </x:c>
      <x:c r="O84" s="10" t="n">
        <x:v>0.4</x:v>
      </x:c>
      <x:c r="P84" s="10" t="n">
        <x:v>0.55</x:v>
      </x:c>
      <x:c r="Q84" s="10" t="n">
        <x:v>0.7</x:v>
      </x:c>
      <x:c r="R84" s="10" t="n">
        <x:v>0.12</x:v>
      </x:c>
      <x:c r="S84" s="10" t="n">
        <x:v>0.23</x:v>
      </x:c>
      <x:c r="T84" s="10" t="n">
        <x:v>0.36</x:v>
      </x:c>
      <x:c r="U84" s="9" t="n">
        <x:v>80</x:v>
      </x:c>
      <x:c r="V84" s="2"/>
      <x:c r="W84" s="2" t="str">
        <x:v>https://pre-webunwto.s3.amazonaws.com/s3fs-public/2025-12/UN_Tourism_accommodation_hotels_12_2025.xlsx</x:v>
      </x:c>
      <x:c r="X84" s="2"/>
    </x:row>
    <x:row r="85" ht="23" customHeight="1">
      <x:c r="A85" s="2" t="str">
        <x:v>GRC</x:v>
      </x:c>
      <x:c r="B85" s="2" t="str">
        <x:v>Greece</x:v>
      </x:c>
      <x:c r="C85" s="2" t="str">
        <x:v>Europe</x:v>
      </x:c>
      <x:c r="D85" s="2" t="str">
        <x:v>Quantified</x:v>
      </x:c>
      <x:c r="E85" s="13" t="n">
        <x:v>2024</x:v>
      </x:c>
      <x:c r="F85" s="12" t="n">
        <x:v>454435</x:v>
      </x:c>
      <x:c r="G85" s="12" t="n">
        <x:v>10303</x:v>
      </x:c>
      <x:c r="H85" s="14" t="str">
        <x:v>S02</x:v>
      </x:c>
      <x:c r="I85" s="2" t="str">
        <x:v>High within stated scope</x:v>
      </x:c>
      <x:c r="J85" s="2" t="str">
        <x:v>NACE I551 hotels and similar accommodation</x:v>
      </x:c>
      <x:c r="K85" s="2" t="str">
        <x:v>Eurostat 2024 NR / BEDRM and ESTBL. National reporting thresholds apply.</x:v>
      </x:c>
      <x:c r="L85" s="10" t="n">
        <x:v>1</x:v>
      </x:c>
      <x:c r="M85" s="10" t="n">
        <x:v>1</x:v>
      </x:c>
      <x:c r="N85" s="10" t="n">
        <x:v>1</x:v>
      </x:c>
      <x:c r="O85" s="10" t="n">
        <x:v>0.4</x:v>
      </x:c>
      <x:c r="P85" s="10" t="n">
        <x:v>0.55</x:v>
      </x:c>
      <x:c r="Q85" s="10" t="n">
        <x:v>0.7</x:v>
      </x:c>
      <x:c r="R85" s="10" t="n">
        <x:v>0.125</x:v>
      </x:c>
      <x:c r="S85" s="10" t="n">
        <x:v>0.21818181818181814</x:v>
      </x:c>
      <x:c r="T85" s="10" t="n">
        <x:v>0.31428571428571433</x:v>
      </x:c>
      <x:c r="U85" s="9" t="n">
        <x:v>80</x:v>
      </x:c>
      <x:c r="V85" s="2"/>
      <x:c r="W85" s="2" t="str">
        <x:v>https://ec.europa.eu/eurostat/databrowser/view/tour_cap_nat/default/table</x:v>
      </x:c>
      <x:c r="X85" s="2"/>
    </x:row>
    <x:row r="86" ht="23" customHeight="1">
      <x:c r="A86" s="2" t="str">
        <x:v>GGY</x:v>
      </x:c>
      <x:c r="B86" s="2" t="str">
        <x:v>Guernsey</x:v>
      </x:c>
      <x:c r="C86" s="2" t="str">
        <x:v>Europe</x:v>
      </x:c>
      <x:c r="D86" s="2" t="str">
        <x:v>Unquantified: no room observation</x:v>
      </x:c>
      <x:c r="E86" s="13" t="str">
        <x:v>Unstated</x:v>
      </x:c>
      <x:c r="F86" s="12"/>
      <x:c r="G86" s="12"/>
      <x:c r="H86" s="14" t="str">
        <x:v>S01</x:v>
      </x:c>
      <x:c r="I86" s="2" t="str">
        <x:v>Unquantified / excluded</x:v>
      </x:c>
      <x:c r="J86" s="2" t="str">
        <x:v>No numerical room observation retrieved</x:v>
      </x:c>
      <x:c r="K86" s="2" t="str"/>
      <x:c r="L86" s="10" t="n">
        <x:v>1</x:v>
      </x:c>
      <x:c r="M86" s="10" t="n">
        <x:v>1</x:v>
      </x:c>
      <x:c r="N86" s="10" t="n">
        <x:v>1</x:v>
      </x:c>
      <x:c r="O86" s="10" t="n">
        <x:v>0.4</x:v>
      </x:c>
      <x:c r="P86" s="10" t="n">
        <x:v>0.55</x:v>
      </x:c>
      <x:c r="Q86" s="10" t="n">
        <x:v>0.7</x:v>
      </x:c>
      <x:c r="R86" s="10" t="n">
        <x:v>0.12</x:v>
      </x:c>
      <x:c r="S86" s="10" t="n">
        <x:v>0.23</x:v>
      </x:c>
      <x:c r="T86" s="10" t="n">
        <x:v>0.36</x:v>
      </x:c>
      <x:c r="U86" s="9" t="n">
        <x:v>80</x:v>
      </x:c>
      <x:c r="V86" s="2"/>
      <x:c r="W86" s="2" t="str">
        <x:v>https://pre-webunwto.s3.amazonaws.com/s3fs-public/2025-12/UN_Tourism_accommodation_hotels_12_2025.xlsx</x:v>
      </x:c>
      <x:c r="X86" s="2"/>
    </x:row>
    <x:row r="87" ht="23" customHeight="1">
      <x:c r="A87" s="2" t="str">
        <x:v>VAT</x:v>
      </x:c>
      <x:c r="B87" s="2" t="str">
        <x:v>Holy See</x:v>
      </x:c>
      <x:c r="C87" s="2" t="str">
        <x:v>Europe</x:v>
      </x:c>
      <x:c r="D87" s="2" t="str">
        <x:v>Unquantified: no room observation</x:v>
      </x:c>
      <x:c r="E87" s="13" t="str">
        <x:v>Unstated</x:v>
      </x:c>
      <x:c r="F87" s="12"/>
      <x:c r="G87" s="12"/>
      <x:c r="H87" s="14" t="str">
        <x:v>S01</x:v>
      </x:c>
      <x:c r="I87" s="2" t="str">
        <x:v>Unquantified / excluded</x:v>
      </x:c>
      <x:c r="J87" s="2" t="str">
        <x:v>No numerical room observation retrieved</x:v>
      </x:c>
      <x:c r="K87" s="2" t="str"/>
      <x:c r="L87" s="10" t="n">
        <x:v>1</x:v>
      </x:c>
      <x:c r="M87" s="10" t="n">
        <x:v>1</x:v>
      </x:c>
      <x:c r="N87" s="10" t="n">
        <x:v>1</x:v>
      </x:c>
      <x:c r="O87" s="10" t="n">
        <x:v>0.4</x:v>
      </x:c>
      <x:c r="P87" s="10" t="n">
        <x:v>0.55</x:v>
      </x:c>
      <x:c r="Q87" s="10" t="n">
        <x:v>0.7</x:v>
      </x:c>
      <x:c r="R87" s="10" t="n">
        <x:v>0.12</x:v>
      </x:c>
      <x:c r="S87" s="10" t="n">
        <x:v>0.23</x:v>
      </x:c>
      <x:c r="T87" s="10" t="n">
        <x:v>0.36</x:v>
      </x:c>
      <x:c r="U87" s="9" t="n">
        <x:v>80</x:v>
      </x:c>
      <x:c r="V87" s="2"/>
      <x:c r="W87" s="2" t="str">
        <x:v>https://pre-webunwto.s3.amazonaws.com/s3fs-public/2025-12/UN_Tourism_accommodation_hotels_12_2025.xlsx</x:v>
      </x:c>
      <x:c r="X87" s="2"/>
    </x:row>
    <x:row r="88" ht="23" customHeight="1">
      <x:c r="A88" s="2" t="str">
        <x:v>HUN</x:v>
      </x:c>
      <x:c r="B88" s="2" t="str">
        <x:v>Hungary</x:v>
      </x:c>
      <x:c r="C88" s="2" t="str">
        <x:v>Europe</x:v>
      </x:c>
      <x:c r="D88" s="2" t="str">
        <x:v>Quantified</x:v>
      </x:c>
      <x:c r="E88" s="13" t="n">
        <x:v>2024</x:v>
      </x:c>
      <x:c r="F88" s="12" t="n">
        <x:v>80132</x:v>
      </x:c>
      <x:c r="G88" s="12" t="n">
        <x:v>2195</x:v>
      </x:c>
      <x:c r="H88" s="14" t="str">
        <x:v>S02</x:v>
      </x:c>
      <x:c r="I88" s="2" t="str">
        <x:v>High within stated scope</x:v>
      </x:c>
      <x:c r="J88" s="2" t="str">
        <x:v>NACE I551 hotels and similar accommodation</x:v>
      </x:c>
      <x:c r="K88" s="2" t="str">
        <x:v>Eurostat 2024 NR / BEDRM and ESTBL. National reporting thresholds apply.</x:v>
      </x:c>
      <x:c r="L88" s="10" t="n">
        <x:v>1</x:v>
      </x:c>
      <x:c r="M88" s="10" t="n">
        <x:v>1</x:v>
      </x:c>
      <x:c r="N88" s="10" t="n">
        <x:v>1</x:v>
      </x:c>
      <x:c r="O88" s="10" t="n">
        <x:v>0.4</x:v>
      </x:c>
      <x:c r="P88" s="10" t="n">
        <x:v>0.55</x:v>
      </x:c>
      <x:c r="Q88" s="10" t="n">
        <x:v>0.7</x:v>
      </x:c>
      <x:c r="R88" s="10" t="n">
        <x:v>0.12</x:v>
      </x:c>
      <x:c r="S88" s="10" t="n">
        <x:v>0.23</x:v>
      </x:c>
      <x:c r="T88" s="10" t="n">
        <x:v>0.36</x:v>
      </x:c>
      <x:c r="U88" s="9" t="n">
        <x:v>80</x:v>
      </x:c>
      <x:c r="V88" s="2"/>
      <x:c r="W88" s="2" t="str">
        <x:v>https://ec.europa.eu/eurostat/databrowser/view/tour_cap_nat/default/table</x:v>
      </x:c>
      <x:c r="X88" s="2"/>
    </x:row>
    <x:row r="89" ht="23" customHeight="1">
      <x:c r="A89" s="2" t="str">
        <x:v>ISL</x:v>
      </x:c>
      <x:c r="B89" s="2" t="str">
        <x:v>Iceland</x:v>
      </x:c>
      <x:c r="C89" s="2" t="str">
        <x:v>Europe</x:v>
      </x:c>
      <x:c r="D89" s="2" t="str">
        <x:v>Quantified</x:v>
      </x:c>
      <x:c r="E89" s="13" t="n">
        <x:v>2021</x:v>
      </x:c>
      <x:c r="F89" s="12" t="n">
        <x:v>15232</x:v>
      </x:c>
      <x:c r="G89" s="12" t="n">
        <x:v>408</x:v>
      </x:c>
      <x:c r="H89" s="14" t="str">
        <x:v>S01</x:v>
      </x:c>
      <x:c r="I89" s="2" t="str">
        <x:v>Low: older observation</x:v>
      </x:c>
      <x:c r="J89" s="2" t="str">
        <x:v>Reported ISIC 5510 hotels and similar; national scope varies</x:v>
      </x:c>
      <x:c r="K89" s="2" t="str"/>
      <x:c r="L89" s="10" t="n">
        <x:v>1</x:v>
      </x:c>
      <x:c r="M89" s="10" t="n">
        <x:v>1</x:v>
      </x:c>
      <x:c r="N89" s="10" t="n">
        <x:v>1</x:v>
      </x:c>
      <x:c r="O89" s="10" t="n">
        <x:v>0.4</x:v>
      </x:c>
      <x:c r="P89" s="10" t="n">
        <x:v>0.55</x:v>
      </x:c>
      <x:c r="Q89" s="10" t="n">
        <x:v>0.7</x:v>
      </x:c>
      <x:c r="R89" s="10" t="n">
        <x:v>0.12</x:v>
      </x:c>
      <x:c r="S89" s="10" t="n">
        <x:v>0.23</x:v>
      </x:c>
      <x:c r="T89" s="10" t="n">
        <x:v>0.36</x:v>
      </x:c>
      <x:c r="U89" s="9" t="n">
        <x:v>80</x:v>
      </x:c>
      <x:c r="V89" s="2"/>
      <x:c r="W89" s="2" t="str">
        <x:v>https://pre-webunwto.s3.amazonaws.com/s3fs-public/2025-12/UN_Tourism_accommodation_hotels_12_2025.xlsx</x:v>
      </x:c>
      <x:c r="X89" s="2"/>
    </x:row>
    <x:row r="90" ht="23" customHeight="1">
      <x:c r="A90" s="2" t="str">
        <x:v>IRL</x:v>
      </x:c>
      <x:c r="B90" s="2" t="str">
        <x:v>Ireland</x:v>
      </x:c>
      <x:c r="C90" s="2" t="str">
        <x:v>Europe</x:v>
      </x:c>
      <x:c r="D90" s="2" t="str">
        <x:v>Quantified</x:v>
      </x:c>
      <x:c r="E90" s="13" t="n">
        <x:v>2024</x:v>
      </x:c>
      <x:c r="F90" s="12" t="n">
        <x:v>70852</x:v>
      </x:c>
      <x:c r="G90" s="12" t="n">
        <x:v>1593</x:v>
      </x:c>
      <x:c r="H90" s="14" t="str">
        <x:v>S02</x:v>
      </x:c>
      <x:c r="I90" s="2" t="str">
        <x:v>High within stated scope</x:v>
      </x:c>
      <x:c r="J90" s="2" t="str">
        <x:v>NACE I551 hotels and similar accommodation</x:v>
      </x:c>
      <x:c r="K90" s="2" t="str">
        <x:v>Eurostat 2024 NR / BEDRM and ESTBL. National reporting thresholds apply.</x:v>
      </x:c>
      <x:c r="L90" s="10" t="n">
        <x:v>1</x:v>
      </x:c>
      <x:c r="M90" s="10" t="n">
        <x:v>1</x:v>
      </x:c>
      <x:c r="N90" s="10" t="n">
        <x:v>1</x:v>
      </x:c>
      <x:c r="O90" s="10" t="n">
        <x:v>0.4</x:v>
      </x:c>
      <x:c r="P90" s="10" t="n">
        <x:v>0.55</x:v>
      </x:c>
      <x:c r="Q90" s="10" t="n">
        <x:v>0.7</x:v>
      </x:c>
      <x:c r="R90" s="10" t="n">
        <x:v>0.12</x:v>
      </x:c>
      <x:c r="S90" s="10" t="n">
        <x:v>0.23</x:v>
      </x:c>
      <x:c r="T90" s="10" t="n">
        <x:v>0.36</x:v>
      </x:c>
      <x:c r="U90" s="9" t="n">
        <x:v>80</x:v>
      </x:c>
      <x:c r="V90" s="2"/>
      <x:c r="W90" s="2" t="str">
        <x:v>https://ec.europa.eu/eurostat/databrowser/view/tour_cap_nat/default/table</x:v>
      </x:c>
      <x:c r="X90" s="2"/>
    </x:row>
    <x:row r="91" ht="23" customHeight="1">
      <x:c r="A91" s="2" t="str">
        <x:v>IMN</x:v>
      </x:c>
      <x:c r="B91" s="2" t="str">
        <x:v>Isle of Man</x:v>
      </x:c>
      <x:c r="C91" s="2" t="str">
        <x:v>Europe</x:v>
      </x:c>
      <x:c r="D91" s="2" t="str">
        <x:v>Unquantified: no room observation</x:v>
      </x:c>
      <x:c r="E91" s="13" t="str">
        <x:v>Unstated</x:v>
      </x:c>
      <x:c r="F91" s="12"/>
      <x:c r="G91" s="12"/>
      <x:c r="H91" s="14" t="str">
        <x:v>S01</x:v>
      </x:c>
      <x:c r="I91" s="2" t="str">
        <x:v>Unquantified / excluded</x:v>
      </x:c>
      <x:c r="J91" s="2" t="str">
        <x:v>No numerical room observation retrieved</x:v>
      </x:c>
      <x:c r="K91" s="2" t="str"/>
      <x:c r="L91" s="10" t="n">
        <x:v>1</x:v>
      </x:c>
      <x:c r="M91" s="10" t="n">
        <x:v>1</x:v>
      </x:c>
      <x:c r="N91" s="10" t="n">
        <x:v>1</x:v>
      </x:c>
      <x:c r="O91" s="10" t="n">
        <x:v>0.4</x:v>
      </x:c>
      <x:c r="P91" s="10" t="n">
        <x:v>0.55</x:v>
      </x:c>
      <x:c r="Q91" s="10" t="n">
        <x:v>0.7</x:v>
      </x:c>
      <x:c r="R91" s="10" t="n">
        <x:v>0.12</x:v>
      </x:c>
      <x:c r="S91" s="10" t="n">
        <x:v>0.23</x:v>
      </x:c>
      <x:c r="T91" s="10" t="n">
        <x:v>0.36</x:v>
      </x:c>
      <x:c r="U91" s="9" t="n">
        <x:v>80</x:v>
      </x:c>
      <x:c r="V91" s="2"/>
      <x:c r="W91" s="2" t="str">
        <x:v>https://pre-webunwto.s3.amazonaws.com/s3fs-public/2025-12/UN_Tourism_accommodation_hotels_12_2025.xlsx</x:v>
      </x:c>
      <x:c r="X91" s="2"/>
    </x:row>
    <x:row r="92" ht="23" customHeight="1">
      <x:c r="A92" s="2" t="str">
        <x:v>ITA</x:v>
      </x:c>
      <x:c r="B92" s="2" t="str">
        <x:v>Italy</x:v>
      </x:c>
      <x:c r="C92" s="2" t="str">
        <x:v>Europe</x:v>
      </x:c>
      <x:c r="D92" s="2" t="str">
        <x:v>Quantified</x:v>
      </x:c>
      <x:c r="E92" s="13" t="n">
        <x:v>2024</x:v>
      </x:c>
      <x:c r="F92" s="12" t="n">
        <x:v>1091230</x:v>
      </x:c>
      <x:c r="G92" s="12" t="n">
        <x:v>32943</x:v>
      </x:c>
      <x:c r="H92" s="14" t="str">
        <x:v>S02</x:v>
      </x:c>
      <x:c r="I92" s="2" t="str">
        <x:v>High within stated scope</x:v>
      </x:c>
      <x:c r="J92" s="2" t="str">
        <x:v>NACE I551 hotels and similar accommodation</x:v>
      </x:c>
      <x:c r="K92" s="2" t="str">
        <x:v>Eurostat 2024 NR / BEDRM and ESTBL. National reporting thresholds apply.</x:v>
      </x:c>
      <x:c r="L92" s="10" t="n">
        <x:v>1</x:v>
      </x:c>
      <x:c r="M92" s="10" t="n">
        <x:v>1</x:v>
      </x:c>
      <x:c r="N92" s="10" t="n">
        <x:v>1</x:v>
      </x:c>
      <x:c r="O92" s="10" t="n">
        <x:v>0.4</x:v>
      </x:c>
      <x:c r="P92" s="10" t="n">
        <x:v>0.55</x:v>
      </x:c>
      <x:c r="Q92" s="10" t="n">
        <x:v>0.7</x:v>
      </x:c>
      <x:c r="R92" s="10" t="n">
        <x:v>0.09999999999999999</x:v>
      </x:c>
      <x:c r="S92" s="10" t="n">
        <x:v>0.14545454545454545</x:v>
      </x:c>
      <x:c r="T92" s="10" t="n">
        <x:v>0.20000000000000004</x:v>
      </x:c>
      <x:c r="U92" s="9" t="n">
        <x:v>80</x:v>
      </x:c>
      <x:c r="V92" s="2"/>
      <x:c r="W92" s="2" t="str">
        <x:v>https://ec.europa.eu/eurostat/databrowser/view/tour_cap_nat/default/table</x:v>
      </x:c>
      <x:c r="X92" s="2"/>
    </x:row>
    <x:row r="93" ht="23" customHeight="1">
      <x:c r="A93" s="2" t="str">
        <x:v>JEY</x:v>
      </x:c>
      <x:c r="B93" s="2" t="str">
        <x:v>Jersey</x:v>
      </x:c>
      <x:c r="C93" s="2" t="str">
        <x:v>Europe</x:v>
      </x:c>
      <x:c r="D93" s="2" t="str">
        <x:v>Unquantified: no room observation</x:v>
      </x:c>
      <x:c r="E93" s="13" t="str">
        <x:v>Unstated</x:v>
      </x:c>
      <x:c r="F93" s="12"/>
      <x:c r="G93" s="12"/>
      <x:c r="H93" s="14" t="str">
        <x:v>S01</x:v>
      </x:c>
      <x:c r="I93" s="2" t="str">
        <x:v>Unquantified / excluded</x:v>
      </x:c>
      <x:c r="J93" s="2" t="str">
        <x:v>No numerical room observation retrieved</x:v>
      </x:c>
      <x:c r="K93" s="2" t="str"/>
      <x:c r="L93" s="10" t="n">
        <x:v>1</x:v>
      </x:c>
      <x:c r="M93" s="10" t="n">
        <x:v>1</x:v>
      </x:c>
      <x:c r="N93" s="10" t="n">
        <x:v>1</x:v>
      </x:c>
      <x:c r="O93" s="10" t="n">
        <x:v>0.4</x:v>
      </x:c>
      <x:c r="P93" s="10" t="n">
        <x:v>0.55</x:v>
      </x:c>
      <x:c r="Q93" s="10" t="n">
        <x:v>0.7</x:v>
      </x:c>
      <x:c r="R93" s="10" t="n">
        <x:v>0.12</x:v>
      </x:c>
      <x:c r="S93" s="10" t="n">
        <x:v>0.23</x:v>
      </x:c>
      <x:c r="T93" s="10" t="n">
        <x:v>0.36</x:v>
      </x:c>
      <x:c r="U93" s="9" t="n">
        <x:v>80</x:v>
      </x:c>
      <x:c r="V93" s="2"/>
      <x:c r="W93" s="2" t="str">
        <x:v>https://pre-webunwto.s3.amazonaws.com/s3fs-public/2025-12/UN_Tourism_accommodation_hotels_12_2025.xlsx</x:v>
      </x:c>
      <x:c r="X93" s="2"/>
    </x:row>
    <x:row r="94" ht="23" customHeight="1">
      <x:c r="A94" s="2" t="str">
        <x:v>XKX</x:v>
      </x:c>
      <x:c r="B94" s="2" t="str">
        <x:v>Kosovo (separate reporting market)</x:v>
      </x:c>
      <x:c r="C94" s="2" t="str">
        <x:v>Europe</x:v>
      </x:c>
      <x:c r="D94" s="2" t="str">
        <x:v>Unquantified: no room observation</x:v>
      </x:c>
      <x:c r="E94" s="13" t="str">
        <x:v>Unstated</x:v>
      </x:c>
      <x:c r="F94" s="12"/>
      <x:c r="G94" s="12"/>
      <x:c r="H94" s="14" t="str">
        <x:v>S01</x:v>
      </x:c>
      <x:c r="I94" s="2" t="str">
        <x:v>Unquantified / excluded</x:v>
      </x:c>
      <x:c r="J94" s="2" t="str">
        <x:v>No numerical room observation retrieved</x:v>
      </x:c>
      <x:c r="K94" s="2" t="str"/>
      <x:c r="L94" s="10" t="n">
        <x:v>1</x:v>
      </x:c>
      <x:c r="M94" s="10" t="n">
        <x:v>1</x:v>
      </x:c>
      <x:c r="N94" s="10" t="n">
        <x:v>1</x:v>
      </x:c>
      <x:c r="O94" s="10" t="n">
        <x:v>0.4</x:v>
      </x:c>
      <x:c r="P94" s="10" t="n">
        <x:v>0.55</x:v>
      </x:c>
      <x:c r="Q94" s="10" t="n">
        <x:v>0.7</x:v>
      </x:c>
      <x:c r="R94" s="10" t="n">
        <x:v>0.12</x:v>
      </x:c>
      <x:c r="S94" s="10" t="n">
        <x:v>0.23</x:v>
      </x:c>
      <x:c r="T94" s="10" t="n">
        <x:v>0.36</x:v>
      </x:c>
      <x:c r="U94" s="9" t="n">
        <x:v>80</x:v>
      </x:c>
      <x:c r="V94" s="2"/>
      <x:c r="W94" s="2" t="str">
        <x:v>https://pre-webunwto.s3.amazonaws.com/s3fs-public/2025-12/UN_Tourism_accommodation_hotels_12_2025.xlsx</x:v>
      </x:c>
      <x:c r="X94" s="2"/>
    </x:row>
    <x:row r="95" ht="23" customHeight="1">
      <x:c r="A95" s="2" t="str">
        <x:v>LVA</x:v>
      </x:c>
      <x:c r="B95" s="2" t="str">
        <x:v>Latvia</x:v>
      </x:c>
      <x:c r="C95" s="2" t="str">
        <x:v>Europe</x:v>
      </x:c>
      <x:c r="D95" s="2" t="str">
        <x:v>Quantified</x:v>
      </x:c>
      <x:c r="E95" s="13" t="n">
        <x:v>2024</x:v>
      </x:c>
      <x:c r="F95" s="12" t="n">
        <x:v>12744</x:v>
      </x:c>
      <x:c r="G95" s="12" t="n">
        <x:v>346</x:v>
      </x:c>
      <x:c r="H95" s="14" t="str">
        <x:v>S02</x:v>
      </x:c>
      <x:c r="I95" s="2" t="str">
        <x:v>High within stated scope</x:v>
      </x:c>
      <x:c r="J95" s="2" t="str">
        <x:v>NACE I551 hotels and similar accommodation</x:v>
      </x:c>
      <x:c r="K95" s="2" t="str">
        <x:v>Eurostat 2024 NR / BEDRM and ESTBL. National reporting thresholds apply.</x:v>
      </x:c>
      <x:c r="L95" s="10" t="n">
        <x:v>1</x:v>
      </x:c>
      <x:c r="M95" s="10" t="n">
        <x:v>1</x:v>
      </x:c>
      <x:c r="N95" s="10" t="n">
        <x:v>1</x:v>
      </x:c>
      <x:c r="O95" s="10" t="n">
        <x:v>0.4</x:v>
      </x:c>
      <x:c r="P95" s="10" t="n">
        <x:v>0.55</x:v>
      </x:c>
      <x:c r="Q95" s="10" t="n">
        <x:v>0.7</x:v>
      </x:c>
      <x:c r="R95" s="10" t="n">
        <x:v>0.12</x:v>
      </x:c>
      <x:c r="S95" s="10" t="n">
        <x:v>0.23</x:v>
      </x:c>
      <x:c r="T95" s="10" t="n">
        <x:v>0.36</x:v>
      </x:c>
      <x:c r="U95" s="9" t="n">
        <x:v>80</x:v>
      </x:c>
      <x:c r="V95" s="2"/>
      <x:c r="W95" s="2" t="str">
        <x:v>https://ec.europa.eu/eurostat/databrowser/view/tour_cap_nat/default/table</x:v>
      </x:c>
      <x:c r="X95" s="2"/>
    </x:row>
    <x:row r="96" ht="23" customHeight="1">
      <x:c r="A96" s="2" t="str">
        <x:v>LIE</x:v>
      </x:c>
      <x:c r="B96" s="2" t="str">
        <x:v>Liechtenstein</x:v>
      </x:c>
      <x:c r="C96" s="2" t="str">
        <x:v>Europe</x:v>
      </x:c>
      <x:c r="D96" s="2" t="str">
        <x:v>Quantified</x:v>
      </x:c>
      <x:c r="E96" s="13" t="n">
        <x:v>2024</x:v>
      </x:c>
      <x:c r="F96" s="12" t="n">
        <x:v>665</x:v>
      </x:c>
      <x:c r="G96" s="12" t="n">
        <x:v>28</x:v>
      </x:c>
      <x:c r="H96" s="14" t="str">
        <x:v>S02</x:v>
      </x:c>
      <x:c r="I96" s="2" t="str">
        <x:v>High within stated scope</x:v>
      </x:c>
      <x:c r="J96" s="2" t="str">
        <x:v>NACE I551 hotels and similar accommodation</x:v>
      </x:c>
      <x:c r="K96" s="2" t="str">
        <x:v>Eurostat 2024 NR / BEDRM and ESTBL. National reporting thresholds apply.</x:v>
      </x:c>
      <x:c r="L96" s="10" t="n">
        <x:v>1</x:v>
      </x:c>
      <x:c r="M96" s="10" t="n">
        <x:v>1</x:v>
      </x:c>
      <x:c r="N96" s="10" t="n">
        <x:v>1</x:v>
      </x:c>
      <x:c r="O96" s="10" t="n">
        <x:v>0.4</x:v>
      </x:c>
      <x:c r="P96" s="10" t="n">
        <x:v>0.55</x:v>
      </x:c>
      <x:c r="Q96" s="10" t="n">
        <x:v>0.7</x:v>
      </x:c>
      <x:c r="R96" s="10" t="n">
        <x:v>0.12</x:v>
      </x:c>
      <x:c r="S96" s="10" t="n">
        <x:v>0.23</x:v>
      </x:c>
      <x:c r="T96" s="10" t="n">
        <x:v>0.36</x:v>
      </x:c>
      <x:c r="U96" s="9" t="n">
        <x:v>80</x:v>
      </x:c>
      <x:c r="V96" s="2"/>
      <x:c r="W96" s="2" t="str">
        <x:v>https://ec.europa.eu/eurostat/databrowser/view/tour_cap_nat/default/table</x:v>
      </x:c>
      <x:c r="X96" s="2"/>
    </x:row>
    <x:row r="97" ht="23" customHeight="1">
      <x:c r="A97" s="2" t="str">
        <x:v>LTU</x:v>
      </x:c>
      <x:c r="B97" s="2" t="str">
        <x:v>Lithuania</x:v>
      </x:c>
      <x:c r="C97" s="2" t="str">
        <x:v>Europe</x:v>
      </x:c>
      <x:c r="D97" s="2" t="str">
        <x:v>Quantified</x:v>
      </x:c>
      <x:c r="E97" s="13" t="n">
        <x:v>2024</x:v>
      </x:c>
      <x:c r="F97" s="12" t="n">
        <x:v>17378</x:v>
      </x:c>
      <x:c r="G97" s="12" t="n">
        <x:v>537</x:v>
      </x:c>
      <x:c r="H97" s="14" t="str">
        <x:v>S02</x:v>
      </x:c>
      <x:c r="I97" s="2" t="str">
        <x:v>High within stated scope</x:v>
      </x:c>
      <x:c r="J97" s="2" t="str">
        <x:v>NACE I551 hotels and similar accommodation</x:v>
      </x:c>
      <x:c r="K97" s="2" t="str">
        <x:v>Eurostat 2024 NR / BEDRM and ESTBL. National reporting thresholds apply.</x:v>
      </x:c>
      <x:c r="L97" s="10" t="n">
        <x:v>1</x:v>
      </x:c>
      <x:c r="M97" s="10" t="n">
        <x:v>1</x:v>
      </x:c>
      <x:c r="N97" s="10" t="n">
        <x:v>1</x:v>
      </x:c>
      <x:c r="O97" s="10" t="n">
        <x:v>0.4</x:v>
      </x:c>
      <x:c r="P97" s="10" t="n">
        <x:v>0.55</x:v>
      </x:c>
      <x:c r="Q97" s="10" t="n">
        <x:v>0.7</x:v>
      </x:c>
      <x:c r="R97" s="10" t="n">
        <x:v>0.12</x:v>
      </x:c>
      <x:c r="S97" s="10" t="n">
        <x:v>0.23</x:v>
      </x:c>
      <x:c r="T97" s="10" t="n">
        <x:v>0.36</x:v>
      </x:c>
      <x:c r="U97" s="9" t="n">
        <x:v>80</x:v>
      </x:c>
      <x:c r="V97" s="2"/>
      <x:c r="W97" s="2" t="str">
        <x:v>https://ec.europa.eu/eurostat/databrowser/view/tour_cap_nat/default/table</x:v>
      </x:c>
      <x:c r="X97" s="2"/>
    </x:row>
    <x:row r="98" ht="23" customHeight="1">
      <x:c r="A98" s="2" t="str">
        <x:v>LUX</x:v>
      </x:c>
      <x:c r="B98" s="2" t="str">
        <x:v>Luxembourg</x:v>
      </x:c>
      <x:c r="C98" s="2" t="str">
        <x:v>Europe</x:v>
      </x:c>
      <x:c r="D98" s="2" t="str">
        <x:v>Quantified</x:v>
      </x:c>
      <x:c r="E98" s="13" t="n">
        <x:v>2022</x:v>
      </x:c>
      <x:c r="F98" s="12" t="n">
        <x:v>7771</x:v>
      </x:c>
      <x:c r="G98" s="12" t="n">
        <x:v>212</x:v>
      </x:c>
      <x:c r="H98" s="14" t="str">
        <x:v>S01</x:v>
      </x:c>
      <x:c r="I98" s="2" t="str">
        <x:v>Low: older observation</x:v>
      </x:c>
      <x:c r="J98" s="2" t="str">
        <x:v>Reported ISIC 5510 hotels and similar; national scope varies</x:v>
      </x:c>
      <x:c r="K98" s="2" t="str"/>
      <x:c r="L98" s="10" t="n">
        <x:v>1</x:v>
      </x:c>
      <x:c r="M98" s="10" t="n">
        <x:v>1</x:v>
      </x:c>
      <x:c r="N98" s="10" t="n">
        <x:v>1</x:v>
      </x:c>
      <x:c r="O98" s="10" t="n">
        <x:v>0.4</x:v>
      </x:c>
      <x:c r="P98" s="10" t="n">
        <x:v>0.55</x:v>
      </x:c>
      <x:c r="Q98" s="10" t="n">
        <x:v>0.7</x:v>
      </x:c>
      <x:c r="R98" s="10" t="n">
        <x:v>0.12</x:v>
      </x:c>
      <x:c r="S98" s="10" t="n">
        <x:v>0.23</x:v>
      </x:c>
      <x:c r="T98" s="10" t="n">
        <x:v>0.36</x:v>
      </x:c>
      <x:c r="U98" s="9" t="n">
        <x:v>80</x:v>
      </x:c>
      <x:c r="V98" s="2"/>
      <x:c r="W98" s="2" t="str">
        <x:v>https://pre-webunwto.s3.amazonaws.com/s3fs-public/2025-12/UN_Tourism_accommodation_hotels_12_2025.xlsx</x:v>
      </x:c>
      <x:c r="X98" s="2"/>
    </x:row>
    <x:row r="99" ht="23" customHeight="1">
      <x:c r="A99" s="2" t="str">
        <x:v>MLT</x:v>
      </x:c>
      <x:c r="B99" s="2" t="str">
        <x:v>Malta</x:v>
      </x:c>
      <x:c r="C99" s="2" t="str">
        <x:v>Europe</x:v>
      </x:c>
      <x:c r="D99" s="2" t="str">
        <x:v>Quantified</x:v>
      </x:c>
      <x:c r="E99" s="13" t="n">
        <x:v>2024</x:v>
      </x:c>
      <x:c r="F99" s="12" t="n">
        <x:v>22261</x:v>
      </x:c>
      <x:c r="G99" s="12" t="n">
        <x:v>327</x:v>
      </x:c>
      <x:c r="H99" s="14" t="str">
        <x:v>S02</x:v>
      </x:c>
      <x:c r="I99" s="2" t="str">
        <x:v>High within stated scope</x:v>
      </x:c>
      <x:c r="J99" s="2" t="str">
        <x:v>NACE I551 hotels and similar accommodation</x:v>
      </x:c>
      <x:c r="K99" s="2" t="str">
        <x:v>Eurostat 2024 NR / BEDRM and ESTBL. National reporting thresholds apply.</x:v>
      </x:c>
      <x:c r="L99" s="10" t="n">
        <x:v>1</x:v>
      </x:c>
      <x:c r="M99" s="10" t="n">
        <x:v>1</x:v>
      </x:c>
      <x:c r="N99" s="10" t="n">
        <x:v>1</x:v>
      </x:c>
      <x:c r="O99" s="10" t="n">
        <x:v>0.4</x:v>
      </x:c>
      <x:c r="P99" s="10" t="n">
        <x:v>0.55</x:v>
      </x:c>
      <x:c r="Q99" s="10" t="n">
        <x:v>0.7</x:v>
      </x:c>
      <x:c r="R99" s="10" t="n">
        <x:v>0.12</x:v>
      </x:c>
      <x:c r="S99" s="10" t="n">
        <x:v>0.23</x:v>
      </x:c>
      <x:c r="T99" s="10" t="n">
        <x:v>0.36</x:v>
      </x:c>
      <x:c r="U99" s="9" t="n">
        <x:v>80</x:v>
      </x:c>
      <x:c r="V99" s="2"/>
      <x:c r="W99" s="2" t="str">
        <x:v>https://ec.europa.eu/eurostat/databrowser/view/tour_cap_nat/default/table</x:v>
      </x:c>
      <x:c r="X99" s="2"/>
    </x:row>
    <x:row r="100" ht="23" customHeight="1">
      <x:c r="A100" s="2" t="str">
        <x:v>MCO</x:v>
      </x:c>
      <x:c r="B100" s="2" t="str">
        <x:v>Monaco</x:v>
      </x:c>
      <x:c r="C100" s="2" t="str">
        <x:v>Europe</x:v>
      </x:c>
      <x:c r="D100" s="2" t="str">
        <x:v>Quantified</x:v>
      </x:c>
      <x:c r="E100" s="13" t="n">
        <x:v>2024</x:v>
      </x:c>
      <x:c r="F100" s="12" t="n">
        <x:v>2499</x:v>
      </x:c>
      <x:c r="G100" s="12" t="n">
        <x:v>13</x:v>
      </x:c>
      <x:c r="H100" s="14" t="str">
        <x:v>S01</x:v>
      </x:c>
      <x:c r="I100" s="2" t="str">
        <x:v>Medium</x:v>
      </x:c>
      <x:c r="J100" s="2" t="str">
        <x:v>Reported ISIC 5510 hotels and similar; national scope varies</x:v>
      </x:c>
      <x:c r="K100" s="2" t="str"/>
      <x:c r="L100" s="10" t="n">
        <x:v>1</x:v>
      </x:c>
      <x:c r="M100" s="10" t="n">
        <x:v>1</x:v>
      </x:c>
      <x:c r="N100" s="10" t="n">
        <x:v>1</x:v>
      </x:c>
      <x:c r="O100" s="10" t="n">
        <x:v>0.4</x:v>
      </x:c>
      <x:c r="P100" s="10" t="n">
        <x:v>0.55</x:v>
      </x:c>
      <x:c r="Q100" s="10" t="n">
        <x:v>0.7</x:v>
      </x:c>
      <x:c r="R100" s="10" t="n">
        <x:v>0.12</x:v>
      </x:c>
      <x:c r="S100" s="10" t="n">
        <x:v>0.23</x:v>
      </x:c>
      <x:c r="T100" s="10" t="n">
        <x:v>0.36</x:v>
      </x:c>
      <x:c r="U100" s="9" t="n">
        <x:v>80</x:v>
      </x:c>
      <x:c r="V100" s="2"/>
      <x:c r="W100" s="2" t="str">
        <x:v>https://pre-webunwto.s3.amazonaws.com/s3fs-public/2025-12/UN_Tourism_accommodation_hotels_12_2025.xlsx</x:v>
      </x:c>
      <x:c r="X100" s="2"/>
    </x:row>
    <x:row r="101" ht="23" customHeight="1">
      <x:c r="A101" s="2" t="str">
        <x:v>MNE</x:v>
      </x:c>
      <x:c r="B101" s="2" t="str">
        <x:v>Montenegro</x:v>
      </x:c>
      <x:c r="C101" s="2" t="str">
        <x:v>Europe</x:v>
      </x:c>
      <x:c r="D101" s="2" t="str">
        <x:v>Quantified</x:v>
      </x:c>
      <x:c r="E101" s="13" t="n">
        <x:v>2024</x:v>
      </x:c>
      <x:c r="F101" s="12" t="n">
        <x:v>21219</x:v>
      </x:c>
      <x:c r="G101" s="12" t="n">
        <x:v>424</x:v>
      </x:c>
      <x:c r="H101" s="14" t="str">
        <x:v>S02</x:v>
      </x:c>
      <x:c r="I101" s="2" t="str">
        <x:v>High within stated scope</x:v>
      </x:c>
      <x:c r="J101" s="2" t="str">
        <x:v>NACE I551 hotels and similar accommodation</x:v>
      </x:c>
      <x:c r="K101" s="2" t="str">
        <x:v>Eurostat 2024 NR / BEDRM and ESTBL. National reporting thresholds apply.</x:v>
      </x:c>
      <x:c r="L101" s="10" t="n">
        <x:v>1</x:v>
      </x:c>
      <x:c r="M101" s="10" t="n">
        <x:v>1</x:v>
      </x:c>
      <x:c r="N101" s="10" t="n">
        <x:v>1</x:v>
      </x:c>
      <x:c r="O101" s="10" t="n">
        <x:v>0.4</x:v>
      </x:c>
      <x:c r="P101" s="10" t="n">
        <x:v>0.55</x:v>
      </x:c>
      <x:c r="Q101" s="10" t="n">
        <x:v>0.7</x:v>
      </x:c>
      <x:c r="R101" s="10" t="n">
        <x:v>0.12</x:v>
      </x:c>
      <x:c r="S101" s="10" t="n">
        <x:v>0.23</x:v>
      </x:c>
      <x:c r="T101" s="10" t="n">
        <x:v>0.36</x:v>
      </x:c>
      <x:c r="U101" s="9" t="n">
        <x:v>80</x:v>
      </x:c>
      <x:c r="V101" s="2"/>
      <x:c r="W101" s="2" t="str">
        <x:v>https://ec.europa.eu/eurostat/databrowser/view/tour_cap_nat/default/table</x:v>
      </x:c>
      <x:c r="X101" s="2"/>
    </x:row>
    <x:row r="102" ht="23" customHeight="1">
      <x:c r="A102" s="2" t="str">
        <x:v>NLD</x:v>
      </x:c>
      <x:c r="B102" s="2" t="str">
        <x:v>Netherlands (Kingdom of the)</x:v>
      </x:c>
      <x:c r="C102" s="2" t="str">
        <x:v>Europe</x:v>
      </x:c>
      <x:c r="D102" s="2" t="str">
        <x:v>Quantified</x:v>
      </x:c>
      <x:c r="E102" s="13" t="n">
        <x:v>2024</x:v>
      </x:c>
      <x:c r="F102" s="12" t="n">
        <x:v>149415</x:v>
      </x:c>
      <x:c r="G102" s="12" t="n">
        <x:v>3830</x:v>
      </x:c>
      <x:c r="H102" s="14" t="str">
        <x:v>S02</x:v>
      </x:c>
      <x:c r="I102" s="2" t="str">
        <x:v>High within stated scope</x:v>
      </x:c>
      <x:c r="J102" s="2" t="str">
        <x:v>NACE I551 hotels and similar accommodation</x:v>
      </x:c>
      <x:c r="K102" s="2" t="str">
        <x:v>Eurostat 2024 NR / BEDRM and ESTBL. National reporting thresholds apply.</x:v>
      </x:c>
      <x:c r="L102" s="10" t="n">
        <x:v>1</x:v>
      </x:c>
      <x:c r="M102" s="10" t="n">
        <x:v>1</x:v>
      </x:c>
      <x:c r="N102" s="10" t="n">
        <x:v>1</x:v>
      </x:c>
      <x:c r="O102" s="10" t="n">
        <x:v>0.4</x:v>
      </x:c>
      <x:c r="P102" s="10" t="n">
        <x:v>0.55</x:v>
      </x:c>
      <x:c r="Q102" s="10" t="n">
        <x:v>0.7</x:v>
      </x:c>
      <x:c r="R102" s="10" t="n">
        <x:v>0.12</x:v>
      </x:c>
      <x:c r="S102" s="10" t="n">
        <x:v>0.23</x:v>
      </x:c>
      <x:c r="T102" s="10" t="n">
        <x:v>0.36</x:v>
      </x:c>
      <x:c r="U102" s="9" t="n">
        <x:v>80</x:v>
      </x:c>
      <x:c r="V102" s="2"/>
      <x:c r="W102" s="2" t="str">
        <x:v>https://ec.europa.eu/eurostat/databrowser/view/tour_cap_nat/default/table</x:v>
      </x:c>
      <x:c r="X102" s="2"/>
    </x:row>
    <x:row r="103" ht="23" customHeight="1">
      <x:c r="A103" s="2" t="str">
        <x:v>MKD</x:v>
      </x:c>
      <x:c r="B103" s="2" t="str">
        <x:v>North Macedonia</x:v>
      </x:c>
      <x:c r="C103" s="2" t="str">
        <x:v>Europe</x:v>
      </x:c>
      <x:c r="D103" s="2" t="str">
        <x:v>Quantified</x:v>
      </x:c>
      <x:c r="E103" s="13" t="n">
        <x:v>2024</x:v>
      </x:c>
      <x:c r="F103" s="12" t="n">
        <x:v>11279</x:v>
      </x:c>
      <x:c r="G103" s="12" t="n">
        <x:v>324</x:v>
      </x:c>
      <x:c r="H103" s="14" t="str">
        <x:v>S02</x:v>
      </x:c>
      <x:c r="I103" s="2" t="str">
        <x:v>High within stated scope</x:v>
      </x:c>
      <x:c r="J103" s="2" t="str">
        <x:v>NACE I551 hotels and similar accommodation</x:v>
      </x:c>
      <x:c r="K103" s="2" t="str">
        <x:v>Eurostat 2024 NR / BEDRM and ESTBL. National reporting thresholds apply.</x:v>
      </x:c>
      <x:c r="L103" s="10" t="n">
        <x:v>1</x:v>
      </x:c>
      <x:c r="M103" s="10" t="n">
        <x:v>1</x:v>
      </x:c>
      <x:c r="N103" s="10" t="n">
        <x:v>1</x:v>
      </x:c>
      <x:c r="O103" s="10" t="n">
        <x:v>0.4</x:v>
      </x:c>
      <x:c r="P103" s="10" t="n">
        <x:v>0.55</x:v>
      </x:c>
      <x:c r="Q103" s="10" t="n">
        <x:v>0.7</x:v>
      </x:c>
      <x:c r="R103" s="10" t="n">
        <x:v>0.12</x:v>
      </x:c>
      <x:c r="S103" s="10" t="n">
        <x:v>0.23</x:v>
      </x:c>
      <x:c r="T103" s="10" t="n">
        <x:v>0.36</x:v>
      </x:c>
      <x:c r="U103" s="9" t="n">
        <x:v>80</x:v>
      </x:c>
      <x:c r="V103" s="2"/>
      <x:c r="W103" s="2" t="str">
        <x:v>https://ec.europa.eu/eurostat/databrowser/view/tour_cap_nat/default/table</x:v>
      </x:c>
      <x:c r="X103" s="2"/>
    </x:row>
    <x:row r="104" ht="23" customHeight="1">
      <x:c r="A104" s="2" t="str">
        <x:v>NOR</x:v>
      </x:c>
      <x:c r="B104" s="2" t="str">
        <x:v>Norway</x:v>
      </x:c>
      <x:c r="C104" s="2" t="str">
        <x:v>Europe</x:v>
      </x:c>
      <x:c r="D104" s="2" t="str">
        <x:v>Quantified</x:v>
      </x:c>
      <x:c r="E104" s="13" t="n">
        <x:v>2024</x:v>
      </x:c>
      <x:c r="F104" s="12" t="n">
        <x:v>97698</x:v>
      </x:c>
      <x:c r="G104" s="12" t="n">
        <x:v>1137</x:v>
      </x:c>
      <x:c r="H104" s="14" t="str">
        <x:v>S02</x:v>
      </x:c>
      <x:c r="I104" s="2" t="str">
        <x:v>High within stated scope</x:v>
      </x:c>
      <x:c r="J104" s="2" t="str">
        <x:v>NACE I551 hotels and similar accommodation</x:v>
      </x:c>
      <x:c r="K104" s="2" t="str">
        <x:v>Eurostat 2024 NR / BEDRM and ESTBL. National reporting thresholds apply.</x:v>
      </x:c>
      <x:c r="L104" s="10" t="n">
        <x:v>1</x:v>
      </x:c>
      <x:c r="M104" s="10" t="n">
        <x:v>1</x:v>
      </x:c>
      <x:c r="N104" s="10" t="n">
        <x:v>1</x:v>
      </x:c>
      <x:c r="O104" s="10" t="n">
        <x:v>0.4</x:v>
      </x:c>
      <x:c r="P104" s="10" t="n">
        <x:v>0.55</x:v>
      </x:c>
      <x:c r="Q104" s="10" t="n">
        <x:v>0.7</x:v>
      </x:c>
      <x:c r="R104" s="10" t="n">
        <x:v>0.075</x:v>
      </x:c>
      <x:c r="S104" s="10" t="n">
        <x:v>0.1272727272727273</x:v>
      </x:c>
      <x:c r="T104" s="10" t="n">
        <x:v>0.2142857142857143</x:v>
      </x:c>
      <x:c r="U104" s="9" t="n">
        <x:v>80</x:v>
      </x:c>
      <x:c r="V104" s="2"/>
      <x:c r="W104" s="2" t="str">
        <x:v>https://ec.europa.eu/eurostat/databrowser/view/tour_cap_nat/default/table</x:v>
      </x:c>
      <x:c r="X104" s="2"/>
    </x:row>
    <x:row r="105" ht="23" customHeight="1">
      <x:c r="A105" s="2" t="str">
        <x:v>POL</x:v>
      </x:c>
      <x:c r="B105" s="2" t="str">
        <x:v>Poland</x:v>
      </x:c>
      <x:c r="C105" s="2" t="str">
        <x:v>Europe</x:v>
      </x:c>
      <x:c r="D105" s="2" t="str">
        <x:v>Quantified</x:v>
      </x:c>
      <x:c r="E105" s="13" t="n">
        <x:v>2024</x:v>
      </x:c>
      <x:c r="F105" s="12" t="n">
        <x:v>192482</x:v>
      </x:c>
      <x:c r="G105" s="12" t="n">
        <x:v>4089</x:v>
      </x:c>
      <x:c r="H105" s="14" t="str">
        <x:v>S02</x:v>
      </x:c>
      <x:c r="I105" s="2" t="str">
        <x:v>High within stated scope</x:v>
      </x:c>
      <x:c r="J105" s="2" t="str">
        <x:v>NACE I551 hotels and similar accommodation</x:v>
      </x:c>
      <x:c r="K105" s="2" t="str">
        <x:v>Eurostat 2024 NR / BEDRM and ESTBL. National reporting thresholds apply.</x:v>
      </x:c>
      <x:c r="L105" s="10" t="n">
        <x:v>1</x:v>
      </x:c>
      <x:c r="M105" s="10" t="n">
        <x:v>1</x:v>
      </x:c>
      <x:c r="N105" s="10" t="n">
        <x:v>1</x:v>
      </x:c>
      <x:c r="O105" s="10" t="n">
        <x:v>0.4</x:v>
      </x:c>
      <x:c r="P105" s="10" t="n">
        <x:v>0.55</x:v>
      </x:c>
      <x:c r="Q105" s="10" t="n">
        <x:v>0.7</x:v>
      </x:c>
      <x:c r="R105" s="10" t="n">
        <x:v>0.12</x:v>
      </x:c>
      <x:c r="S105" s="10" t="n">
        <x:v>0.23</x:v>
      </x:c>
      <x:c r="T105" s="10" t="n">
        <x:v>0.36</x:v>
      </x:c>
      <x:c r="U105" s="9" t="n">
        <x:v>80</x:v>
      </x:c>
      <x:c r="V105" s="2"/>
      <x:c r="W105" s="2" t="str">
        <x:v>https://ec.europa.eu/eurostat/databrowser/view/tour_cap_nat/default/table</x:v>
      </x:c>
      <x:c r="X105" s="2"/>
    </x:row>
    <x:row r="106" ht="23" customHeight="1">
      <x:c r="A106" s="2" t="str">
        <x:v>PRT</x:v>
      </x:c>
      <x:c r="B106" s="2" t="str">
        <x:v>Portugal</x:v>
      </x:c>
      <x:c r="C106" s="2" t="str">
        <x:v>Europe</x:v>
      </x:c>
      <x:c r="D106" s="2" t="str">
        <x:v>Quantified</x:v>
      </x:c>
      <x:c r="E106" s="13" t="n">
        <x:v>2024</x:v>
      </x:c>
      <x:c r="F106" s="12" t="n">
        <x:v>164874</x:v>
      </x:c>
      <x:c r="G106" s="12" t="n">
        <x:v>2272</x:v>
      </x:c>
      <x:c r="H106" s="14" t="str">
        <x:v>S02</x:v>
      </x:c>
      <x:c r="I106" s="2" t="str">
        <x:v>High within stated scope</x:v>
      </x:c>
      <x:c r="J106" s="2" t="str">
        <x:v>NACE I551 hotels and similar accommodation</x:v>
      </x:c>
      <x:c r="K106" s="2" t="str">
        <x:v>Eurostat 2024 NR / BEDRM and ESTBL. National reporting thresholds apply.</x:v>
      </x:c>
      <x:c r="L106" s="10" t="n">
        <x:v>1</x:v>
      </x:c>
      <x:c r="M106" s="10" t="n">
        <x:v>1</x:v>
      </x:c>
      <x:c r="N106" s="10" t="n">
        <x:v>1</x:v>
      </x:c>
      <x:c r="O106" s="10" t="n">
        <x:v>0.4</x:v>
      </x:c>
      <x:c r="P106" s="10" t="n">
        <x:v>0.55</x:v>
      </x:c>
      <x:c r="Q106" s="10" t="n">
        <x:v>0.7</x:v>
      </x:c>
      <x:c r="R106" s="10" t="n">
        <x:v>0.19999999999999998</x:v>
      </x:c>
      <x:c r="S106" s="10" t="n">
        <x:v>0.2909090909090909</x:v>
      </x:c>
      <x:c r="T106" s="10" t="n">
        <x:v>0.4000000000000001</x:v>
      </x:c>
      <x:c r="U106" s="9" t="n">
        <x:v>80</x:v>
      </x:c>
      <x:c r="V106" s="2"/>
      <x:c r="W106" s="2" t="str">
        <x:v>https://ec.europa.eu/eurostat/databrowser/view/tour_cap_nat/default/table</x:v>
      </x:c>
      <x:c r="X106" s="2"/>
    </x:row>
    <x:row r="107" ht="23" customHeight="1">
      <x:c r="A107" s="2" t="str">
        <x:v>MDA</x:v>
      </x:c>
      <x:c r="B107" s="2" t="str">
        <x:v>Republic of Moldova</x:v>
      </x:c>
      <x:c r="C107" s="2" t="str">
        <x:v>Europe</x:v>
      </x:c>
      <x:c r="D107" s="2" t="str">
        <x:v>Quantified</x:v>
      </x:c>
      <x:c r="E107" s="13" t="n">
        <x:v>2024</x:v>
      </x:c>
      <x:c r="F107" s="12" t="n">
        <x:v>4106</x:v>
      </x:c>
      <x:c r="G107" s="12" t="n">
        <x:v>185</x:v>
      </x:c>
      <x:c r="H107" s="14" t="str">
        <x:v>S01</x:v>
      </x:c>
      <x:c r="I107" s="2" t="str">
        <x:v>Medium</x:v>
      </x:c>
      <x:c r="J107" s="2" t="str">
        <x:v>Reported ISIC 5510 hotels and similar; national scope varies</x:v>
      </x:c>
      <x:c r="K107" s="2" t="str"/>
      <x:c r="L107" s="10" t="n">
        <x:v>1</x:v>
      </x:c>
      <x:c r="M107" s="10" t="n">
        <x:v>1</x:v>
      </x:c>
      <x:c r="N107" s="10" t="n">
        <x:v>1</x:v>
      </x:c>
      <x:c r="O107" s="10" t="n">
        <x:v>0.4</x:v>
      </x:c>
      <x:c r="P107" s="10" t="n">
        <x:v>0.55</x:v>
      </x:c>
      <x:c r="Q107" s="10" t="n">
        <x:v>0.7</x:v>
      </x:c>
      <x:c r="R107" s="10" t="n">
        <x:v>0.12</x:v>
      </x:c>
      <x:c r="S107" s="10" t="n">
        <x:v>0.23</x:v>
      </x:c>
      <x:c r="T107" s="10" t="n">
        <x:v>0.36</x:v>
      </x:c>
      <x:c r="U107" s="9" t="n">
        <x:v>80</x:v>
      </x:c>
      <x:c r="V107" s="2"/>
      <x:c r="W107" s="2" t="str">
        <x:v>https://pre-webunwto.s3.amazonaws.com/s3fs-public/2025-12/UN_Tourism_accommodation_hotels_12_2025.xlsx</x:v>
      </x:c>
      <x:c r="X107" s="2"/>
    </x:row>
    <x:row r="108" ht="23" customHeight="1">
      <x:c r="A108" s="2" t="str">
        <x:v>ROU</x:v>
      </x:c>
      <x:c r="B108" s="2" t="str">
        <x:v>Romania</x:v>
      </x:c>
      <x:c r="C108" s="2" t="str">
        <x:v>Europe</x:v>
      </x:c>
      <x:c r="D108" s="2" t="str">
        <x:v>Quantified</x:v>
      </x:c>
      <x:c r="E108" s="13" t="n">
        <x:v>2024</x:v>
      </x:c>
      <x:c r="F108" s="12" t="n">
        <x:v>152411</x:v>
      </x:c>
      <x:c r="G108" s="12" t="n">
        <x:v>6051</x:v>
      </x:c>
      <x:c r="H108" s="14" t="str">
        <x:v>S02</x:v>
      </x:c>
      <x:c r="I108" s="2" t="str">
        <x:v>High within stated scope</x:v>
      </x:c>
      <x:c r="J108" s="2" t="str">
        <x:v>NACE I551 hotels and similar accommodation</x:v>
      </x:c>
      <x:c r="K108" s="2" t="str">
        <x:v>Eurostat 2024 NR / BEDRM and ESTBL. National reporting thresholds apply.</x:v>
      </x:c>
      <x:c r="L108" s="10" t="n">
        <x:v>1</x:v>
      </x:c>
      <x:c r="M108" s="10" t="n">
        <x:v>1</x:v>
      </x:c>
      <x:c r="N108" s="10" t="n">
        <x:v>1</x:v>
      </x:c>
      <x:c r="O108" s="10" t="n">
        <x:v>0.4</x:v>
      </x:c>
      <x:c r="P108" s="10" t="n">
        <x:v>0.55</x:v>
      </x:c>
      <x:c r="Q108" s="10" t="n">
        <x:v>0.7</x:v>
      </x:c>
      <x:c r="R108" s="10" t="n">
        <x:v>0.12</x:v>
      </x:c>
      <x:c r="S108" s="10" t="n">
        <x:v>0.23</x:v>
      </x:c>
      <x:c r="T108" s="10" t="n">
        <x:v>0.36</x:v>
      </x:c>
      <x:c r="U108" s="9" t="n">
        <x:v>80</x:v>
      </x:c>
      <x:c r="V108" s="2"/>
      <x:c r="W108" s="2" t="str">
        <x:v>https://ec.europa.eu/eurostat/databrowser/view/tour_cap_nat/default/table</x:v>
      </x:c>
      <x:c r="X108" s="2"/>
    </x:row>
    <x:row r="109" ht="23" customHeight="1">
      <x:c r="A109" s="2" t="str">
        <x:v>RUS</x:v>
      </x:c>
      <x:c r="B109" s="2" t="str">
        <x:v>Russian Federation</x:v>
      </x:c>
      <x:c r="C109" s="2" t="str">
        <x:v>Europe</x:v>
      </x:c>
      <x:c r="D109" s="2" t="str">
        <x:v>Excluded</x:v>
      </x:c>
      <x:c r="E109" s="13" t="n">
        <x:v>2018</x:v>
      </x:c>
      <x:c r="F109" s="12" t="n">
        <x:v>584000</x:v>
      </x:c>
      <x:c r="G109" s="12"/>
      <x:c r="H109" s="14" t="str">
        <x:v>S01</x:v>
      </x:c>
      <x:c r="I109" s="2" t="str">
        <x:v>Unquantified / excluded</x:v>
      </x:c>
      <x:c r="J109" s="2" t="str">
        <x:v>Reported ISIC 5510 hotels and similar; national scope varies</x:v>
      </x:c>
      <x:c r="K109" s="2" t="str"/>
      <x:c r="L109" s="10" t="n">
        <x:v>1</x:v>
      </x:c>
      <x:c r="M109" s="10" t="n">
        <x:v>1</x:v>
      </x:c>
      <x:c r="N109" s="10" t="n">
        <x:v>1</x:v>
      </x:c>
      <x:c r="O109" s="10" t="n">
        <x:v>0.4</x:v>
      </x:c>
      <x:c r="P109" s="10" t="n">
        <x:v>0.55</x:v>
      </x:c>
      <x:c r="Q109" s="10" t="n">
        <x:v>0.7</x:v>
      </x:c>
      <x:c r="R109" s="10" t="n">
        <x:v>0.12</x:v>
      </x:c>
      <x:c r="S109" s="10" t="n">
        <x:v>0.23</x:v>
      </x:c>
      <x:c r="T109" s="10" t="n">
        <x:v>0.36</x:v>
      </x:c>
      <x:c r="U109" s="9" t="n">
        <x:v>80</x:v>
      </x:c>
      <x:c r="V109" s="2"/>
      <x:c r="W109" s="2" t="str">
        <x:v>https://pre-webunwto.s3.amazonaws.com/s3fs-public/2025-12/UN_Tourism_accommodation_hotels_12_2025.xlsx</x:v>
      </x:c>
      <x:c r="X109" s="2"/>
    </x:row>
    <x:row r="110" ht="23" customHeight="1">
      <x:c r="A110" s="2" t="str">
        <x:v>SMR</x:v>
      </x:c>
      <x:c r="B110" s="2" t="str">
        <x:v>San Marino</x:v>
      </x:c>
      <x:c r="C110" s="2" t="str">
        <x:v>Europe</x:v>
      </x:c>
      <x:c r="D110" s="2" t="str">
        <x:v>Quantified</x:v>
      </x:c>
      <x:c r="E110" s="13" t="n">
        <x:v>2021</x:v>
      </x:c>
      <x:c r="F110" s="12" t="n">
        <x:v>666</x:v>
      </x:c>
      <x:c r="G110" s="12" t="n">
        <x:v>22</x:v>
      </x:c>
      <x:c r="H110" s="14" t="str">
        <x:v>S01</x:v>
      </x:c>
      <x:c r="I110" s="2" t="str">
        <x:v>Low: older observation</x:v>
      </x:c>
      <x:c r="J110" s="2" t="str">
        <x:v>Reported ISIC 5510 hotels and similar; national scope varies</x:v>
      </x:c>
      <x:c r="K110" s="2" t="str"/>
      <x:c r="L110" s="10" t="n">
        <x:v>1</x:v>
      </x:c>
      <x:c r="M110" s="10" t="n">
        <x:v>1</x:v>
      </x:c>
      <x:c r="N110" s="10" t="n">
        <x:v>1</x:v>
      </x:c>
      <x:c r="O110" s="10" t="n">
        <x:v>0.4</x:v>
      </x:c>
      <x:c r="P110" s="10" t="n">
        <x:v>0.55</x:v>
      </x:c>
      <x:c r="Q110" s="10" t="n">
        <x:v>0.7</x:v>
      </x:c>
      <x:c r="R110" s="10" t="n">
        <x:v>0.12</x:v>
      </x:c>
      <x:c r="S110" s="10" t="n">
        <x:v>0.23</x:v>
      </x:c>
      <x:c r="T110" s="10" t="n">
        <x:v>0.36</x:v>
      </x:c>
      <x:c r="U110" s="9" t="n">
        <x:v>80</x:v>
      </x:c>
      <x:c r="V110" s="2"/>
      <x:c r="W110" s="2" t="str">
        <x:v>https://pre-webunwto.s3.amazonaws.com/s3fs-public/2025-12/UN_Tourism_accommodation_hotels_12_2025.xlsx</x:v>
      </x:c>
      <x:c r="X110" s="2"/>
    </x:row>
    <x:row r="111" ht="23" customHeight="1">
      <x:c r="A111" s="2" t="str">
        <x:v>SRB</x:v>
      </x:c>
      <x:c r="B111" s="2" t="str">
        <x:v>Serbia</x:v>
      </x:c>
      <x:c r="C111" s="2" t="str">
        <x:v>Europe</x:v>
      </x:c>
      <x:c r="D111" s="2" t="str">
        <x:v>Quantified</x:v>
      </x:c>
      <x:c r="E111" s="13" t="n">
        <x:v>2024</x:v>
      </x:c>
      <x:c r="F111" s="12" t="n">
        <x:v>21456</x:v>
      </x:c>
      <x:c r="G111" s="12" t="n">
        <x:v>446</x:v>
      </x:c>
      <x:c r="H111" s="14" t="str">
        <x:v>S02</x:v>
      </x:c>
      <x:c r="I111" s="2" t="str">
        <x:v>High within stated scope</x:v>
      </x:c>
      <x:c r="J111" s="2" t="str">
        <x:v>NACE I551 hotels and similar accommodation</x:v>
      </x:c>
      <x:c r="K111" s="2" t="str">
        <x:v>Eurostat 2024 NR / BEDRM and ESTBL. National reporting thresholds apply.</x:v>
      </x:c>
      <x:c r="L111" s="10" t="n">
        <x:v>1</x:v>
      </x:c>
      <x:c r="M111" s="10" t="n">
        <x:v>1</x:v>
      </x:c>
      <x:c r="N111" s="10" t="n">
        <x:v>1</x:v>
      </x:c>
      <x:c r="O111" s="10" t="n">
        <x:v>0.4</x:v>
      </x:c>
      <x:c r="P111" s="10" t="n">
        <x:v>0.55</x:v>
      </x:c>
      <x:c r="Q111" s="10" t="n">
        <x:v>0.7</x:v>
      </x:c>
      <x:c r="R111" s="10" t="n">
        <x:v>0.12</x:v>
      </x:c>
      <x:c r="S111" s="10" t="n">
        <x:v>0.23</x:v>
      </x:c>
      <x:c r="T111" s="10" t="n">
        <x:v>0.36</x:v>
      </x:c>
      <x:c r="U111" s="9" t="n">
        <x:v>80</x:v>
      </x:c>
      <x:c r="V111" s="2"/>
      <x:c r="W111" s="2" t="str">
        <x:v>https://ec.europa.eu/eurostat/databrowser/view/tour_cap_nat/default/table</x:v>
      </x:c>
      <x:c r="X111" s="2"/>
    </x:row>
    <x:row r="112" ht="23" customHeight="1">
      <x:c r="A112" s="2" t="str">
        <x:v>SVK</x:v>
      </x:c>
      <x:c r="B112" s="2" t="str">
        <x:v>Slovakia</x:v>
      </x:c>
      <x:c r="C112" s="2" t="str">
        <x:v>Europe</x:v>
      </x:c>
      <x:c r="D112" s="2" t="str">
        <x:v>Quantified</x:v>
      </x:c>
      <x:c r="E112" s="13" t="n">
        <x:v>2024</x:v>
      </x:c>
      <x:c r="F112" s="12" t="n">
        <x:v>43238</x:v>
      </x:c>
      <x:c r="G112" s="12" t="n">
        <x:v>1715</x:v>
      </x:c>
      <x:c r="H112" s="14" t="str">
        <x:v>S02</x:v>
      </x:c>
      <x:c r="I112" s="2" t="str">
        <x:v>High within stated scope</x:v>
      </x:c>
      <x:c r="J112" s="2" t="str">
        <x:v>NACE I551 hotels and similar accommodation</x:v>
      </x:c>
      <x:c r="K112" s="2" t="str">
        <x:v>Eurostat 2024 NR / BEDRM and ESTBL. National reporting thresholds apply.</x:v>
      </x:c>
      <x:c r="L112" s="10" t="n">
        <x:v>1</x:v>
      </x:c>
      <x:c r="M112" s="10" t="n">
        <x:v>1</x:v>
      </x:c>
      <x:c r="N112" s="10" t="n">
        <x:v>1</x:v>
      </x:c>
      <x:c r="O112" s="10" t="n">
        <x:v>0.4</x:v>
      </x:c>
      <x:c r="P112" s="10" t="n">
        <x:v>0.55</x:v>
      </x:c>
      <x:c r="Q112" s="10" t="n">
        <x:v>0.7</x:v>
      </x:c>
      <x:c r="R112" s="10" t="n">
        <x:v>0.12</x:v>
      </x:c>
      <x:c r="S112" s="10" t="n">
        <x:v>0.23</x:v>
      </x:c>
      <x:c r="T112" s="10" t="n">
        <x:v>0.36</x:v>
      </x:c>
      <x:c r="U112" s="9" t="n">
        <x:v>80</x:v>
      </x:c>
      <x:c r="V112" s="2"/>
      <x:c r="W112" s="2" t="str">
        <x:v>https://ec.europa.eu/eurostat/databrowser/view/tour_cap_nat/default/table</x:v>
      </x:c>
      <x:c r="X112" s="2"/>
    </x:row>
    <x:row r="113" ht="23" customHeight="1">
      <x:c r="A113" s="2" t="str">
        <x:v>SVN</x:v>
      </x:c>
      <x:c r="B113" s="2" t="str">
        <x:v>Slovenia</x:v>
      </x:c>
      <x:c r="C113" s="2" t="str">
        <x:v>Europe</x:v>
      </x:c>
      <x:c r="D113" s="2" t="str">
        <x:v>Quantified</x:v>
      </x:c>
      <x:c r="E113" s="13" t="n">
        <x:v>2024</x:v>
      </x:c>
      <x:c r="F113" s="12" t="n">
        <x:v>26933</x:v>
      </x:c>
      <x:c r="G113" s="12" t="n">
        <x:v>1597</x:v>
      </x:c>
      <x:c r="H113" s="14" t="str">
        <x:v>S02</x:v>
      </x:c>
      <x:c r="I113" s="2" t="str">
        <x:v>High within stated scope</x:v>
      </x:c>
      <x:c r="J113" s="2" t="str">
        <x:v>NACE I551 hotels and similar accommodation</x:v>
      </x:c>
      <x:c r="K113" s="2" t="str">
        <x:v>Eurostat 2024 NR / BEDRM and ESTBL. National reporting thresholds apply.</x:v>
      </x:c>
      <x:c r="L113" s="10" t="n">
        <x:v>1</x:v>
      </x:c>
      <x:c r="M113" s="10" t="n">
        <x:v>1</x:v>
      </x:c>
      <x:c r="N113" s="10" t="n">
        <x:v>1</x:v>
      </x:c>
      <x:c r="O113" s="10" t="n">
        <x:v>0.4</x:v>
      </x:c>
      <x:c r="P113" s="10" t="n">
        <x:v>0.55</x:v>
      </x:c>
      <x:c r="Q113" s="10" t="n">
        <x:v>0.7</x:v>
      </x:c>
      <x:c r="R113" s="10" t="n">
        <x:v>0.12</x:v>
      </x:c>
      <x:c r="S113" s="10" t="n">
        <x:v>0.23</x:v>
      </x:c>
      <x:c r="T113" s="10" t="n">
        <x:v>0.36</x:v>
      </x:c>
      <x:c r="U113" s="9" t="n">
        <x:v>80</x:v>
      </x:c>
      <x:c r="V113" s="2"/>
      <x:c r="W113" s="2" t="str">
        <x:v>https://ec.europa.eu/eurostat/databrowser/view/tour_cap_nat/default/table</x:v>
      </x:c>
      <x:c r="X113" s="2"/>
    </x:row>
    <x:row r="114" ht="23" customHeight="1">
      <x:c r="A114" s="2" t="str">
        <x:v>ESP</x:v>
      </x:c>
      <x:c r="B114" s="2" t="str">
        <x:v>Spain</x:v>
      </x:c>
      <x:c r="C114" s="2" t="str">
        <x:v>Europe</x:v>
      </x:c>
      <x:c r="D114" s="2" t="str">
        <x:v>Quantified</x:v>
      </x:c>
      <x:c r="E114" s="13" t="n">
        <x:v>2024</x:v>
      </x:c>
      <x:c r="F114" s="12" t="n">
        <x:v>962309</x:v>
      </x:c>
      <x:c r="G114" s="12" t="n">
        <x:v>19985</x:v>
      </x:c>
      <x:c r="H114" s="14" t="str">
        <x:v>S02</x:v>
      </x:c>
      <x:c r="I114" s="2" t="str">
        <x:v>High within stated scope</x:v>
      </x:c>
      <x:c r="J114" s="2" t="str">
        <x:v>NACE I551 hotels and similar accommodation</x:v>
      </x:c>
      <x:c r="K114" s="2" t="str">
        <x:v>Eurostat 2024 NR / BEDRM and ESTBL. National reporting thresholds apply.</x:v>
      </x:c>
      <x:c r="L114" s="10" t="n">
        <x:v>1</x:v>
      </x:c>
      <x:c r="M114" s="10" t="n">
        <x:v>1</x:v>
      </x:c>
      <x:c r="N114" s="10" t="n">
        <x:v>1</x:v>
      </x:c>
      <x:c r="O114" s="10" t="n">
        <x:v>0.4</x:v>
      </x:c>
      <x:c r="P114" s="10" t="n">
        <x:v>0.55</x:v>
      </x:c>
      <x:c r="Q114" s="10" t="n">
        <x:v>0.7</x:v>
      </x:c>
      <x:c r="R114" s="10" t="n">
        <x:v>0.15</x:v>
      </x:c>
      <x:c r="S114" s="10" t="n">
        <x:v>0.21818181818181814</x:v>
      </x:c>
      <x:c r="T114" s="10" t="n">
        <x:v>0.28571428571428575</x:v>
      </x:c>
      <x:c r="U114" s="9" t="n">
        <x:v>80</x:v>
      </x:c>
      <x:c r="V114" s="2"/>
      <x:c r="W114" s="2" t="str">
        <x:v>https://ec.europa.eu/eurostat/databrowser/view/tour_cap_nat/default/table</x:v>
      </x:c>
      <x:c r="X114" s="2"/>
    </x:row>
    <x:row r="115" ht="23" customHeight="1">
      <x:c r="A115" s="2" t="str">
        <x:v>SJM</x:v>
      </x:c>
      <x:c r="B115" s="2" t="str">
        <x:v>Svalbard and Jan Mayen Islands</x:v>
      </x:c>
      <x:c r="C115" s="2" t="str">
        <x:v>Europe</x:v>
      </x:c>
      <x:c r="D115" s="2" t="str">
        <x:v>Unquantified: no room observation</x:v>
      </x:c>
      <x:c r="E115" s="13" t="str">
        <x:v>Unstated</x:v>
      </x:c>
      <x:c r="F115" s="12"/>
      <x:c r="G115" s="12"/>
      <x:c r="H115" s="14" t="str">
        <x:v>S01</x:v>
      </x:c>
      <x:c r="I115" s="2" t="str">
        <x:v>Unquantified / excluded</x:v>
      </x:c>
      <x:c r="J115" s="2" t="str">
        <x:v>No numerical room observation retrieved</x:v>
      </x:c>
      <x:c r="K115" s="2" t="str"/>
      <x:c r="L115" s="10" t="n">
        <x:v>1</x:v>
      </x:c>
      <x:c r="M115" s="10" t="n">
        <x:v>1</x:v>
      </x:c>
      <x:c r="N115" s="10" t="n">
        <x:v>1</x:v>
      </x:c>
      <x:c r="O115" s="10" t="n">
        <x:v>0.4</x:v>
      </x:c>
      <x:c r="P115" s="10" t="n">
        <x:v>0.55</x:v>
      </x:c>
      <x:c r="Q115" s="10" t="n">
        <x:v>0.7</x:v>
      </x:c>
      <x:c r="R115" s="10" t="n">
        <x:v>0.12</x:v>
      </x:c>
      <x:c r="S115" s="10" t="n">
        <x:v>0.23</x:v>
      </x:c>
      <x:c r="T115" s="10" t="n">
        <x:v>0.36</x:v>
      </x:c>
      <x:c r="U115" s="9" t="n">
        <x:v>80</x:v>
      </x:c>
      <x:c r="V115" s="2"/>
      <x:c r="W115" s="2" t="str">
        <x:v>https://pre-webunwto.s3.amazonaws.com/s3fs-public/2025-12/UN_Tourism_accommodation_hotels_12_2025.xlsx</x:v>
      </x:c>
      <x:c r="X115" s="2"/>
    </x:row>
    <x:row r="116" ht="23" customHeight="1">
      <x:c r="A116" s="2" t="str">
        <x:v>SWE</x:v>
      </x:c>
      <x:c r="B116" s="2" t="str">
        <x:v>Sweden</x:v>
      </x:c>
      <x:c r="C116" s="2" t="str">
        <x:v>Europe</x:v>
      </x:c>
      <x:c r="D116" s="2" t="str">
        <x:v>Quantified</x:v>
      </x:c>
      <x:c r="E116" s="13" t="n">
        <x:v>2024</x:v>
      </x:c>
      <x:c r="F116" s="12" t="n">
        <x:v>138493</x:v>
      </x:c>
      <x:c r="G116" s="12" t="n">
        <x:v>2159</x:v>
      </x:c>
      <x:c r="H116" s="14" t="str">
        <x:v>S02</x:v>
      </x:c>
      <x:c r="I116" s="2" t="str">
        <x:v>High within stated scope</x:v>
      </x:c>
      <x:c r="J116" s="2" t="str">
        <x:v>NACE I551 hotels and similar accommodation</x:v>
      </x:c>
      <x:c r="K116" s="2" t="str">
        <x:v>Eurostat 2024 NR / BEDRM and ESTBL. National reporting thresholds apply.</x:v>
      </x:c>
      <x:c r="L116" s="10" t="n">
        <x:v>1</x:v>
      </x:c>
      <x:c r="M116" s="10" t="n">
        <x:v>1</x:v>
      </x:c>
      <x:c r="N116" s="10" t="n">
        <x:v>1</x:v>
      </x:c>
      <x:c r="O116" s="10" t="n">
        <x:v>0.4</x:v>
      </x:c>
      <x:c r="P116" s="10" t="n">
        <x:v>0.55</x:v>
      </x:c>
      <x:c r="Q116" s="10" t="n">
        <x:v>0.7</x:v>
      </x:c>
      <x:c r="R116" s="10" t="n">
        <x:v>0.075</x:v>
      </x:c>
      <x:c r="S116" s="10" t="n">
        <x:v>0.1272727272727273</x:v>
      </x:c>
      <x:c r="T116" s="10" t="n">
        <x:v>0.2142857142857143</x:v>
      </x:c>
      <x:c r="U116" s="9" t="n">
        <x:v>80</x:v>
      </x:c>
      <x:c r="V116" s="2"/>
      <x:c r="W116" s="2" t="str">
        <x:v>https://ec.europa.eu/eurostat/databrowser/view/tour_cap_nat/default/table</x:v>
      </x:c>
      <x:c r="X116" s="2"/>
    </x:row>
    <x:row r="117" ht="23" customHeight="1">
      <x:c r="A117" s="2" t="str">
        <x:v>CHE</x:v>
      </x:c>
      <x:c r="B117" s="2" t="str">
        <x:v>Switzerland</x:v>
      </x:c>
      <x:c r="C117" s="2" t="str">
        <x:v>Europe</x:v>
      </x:c>
      <x:c r="D117" s="2" t="str">
        <x:v>Quantified</x:v>
      </x:c>
      <x:c r="E117" s="13" t="n">
        <x:v>2024</x:v>
      </x:c>
      <x:c r="F117" s="12" t="n">
        <x:v>146162</x:v>
      </x:c>
      <x:c r="G117" s="12" t="n">
        <x:v>4456</x:v>
      </x:c>
      <x:c r="H117" s="14" t="str">
        <x:v>S02</x:v>
      </x:c>
      <x:c r="I117" s="2" t="str">
        <x:v>High within stated scope</x:v>
      </x:c>
      <x:c r="J117" s="2" t="str">
        <x:v>NACE I551 hotels and similar accommodation</x:v>
      </x:c>
      <x:c r="K117" s="2" t="str">
        <x:v>Eurostat 2024 NR / BEDRM and ESTBL. National reporting thresholds apply.</x:v>
      </x:c>
      <x:c r="L117" s="10" t="n">
        <x:v>1</x:v>
      </x:c>
      <x:c r="M117" s="10" t="n">
        <x:v>1</x:v>
      </x:c>
      <x:c r="N117" s="10" t="n">
        <x:v>1</x:v>
      </x:c>
      <x:c r="O117" s="10" t="n">
        <x:v>0.4</x:v>
      </x:c>
      <x:c r="P117" s="10" t="n">
        <x:v>0.55</x:v>
      </x:c>
      <x:c r="Q117" s="10" t="n">
        <x:v>0.7</x:v>
      </x:c>
      <x:c r="R117" s="10" t="n">
        <x:v>0.12</x:v>
      </x:c>
      <x:c r="S117" s="10" t="n">
        <x:v>0.23</x:v>
      </x:c>
      <x:c r="T117" s="10" t="n">
        <x:v>0.36</x:v>
      </x:c>
      <x:c r="U117" s="9" t="n">
        <x:v>80</x:v>
      </x:c>
      <x:c r="V117" s="2"/>
      <x:c r="W117" s="2" t="str">
        <x:v>https://ec.europa.eu/eurostat/databrowser/view/tour_cap_nat/default/table</x:v>
      </x:c>
      <x:c r="X117" s="2"/>
    </x:row>
    <x:row r="118" ht="23" customHeight="1">
      <x:c r="A118" s="2" t="str">
        <x:v>TUR</x:v>
      </x:c>
      <x:c r="B118" s="2" t="str">
        <x:v>Türkiye</x:v>
      </x:c>
      <x:c r="C118" s="2" t="str">
        <x:v>Europe</x:v>
      </x:c>
      <x:c r="D118" s="2" t="str">
        <x:v>Quantified</x:v>
      </x:c>
      <x:c r="E118" s="13" t="n">
        <x:v>2024</x:v>
      </x:c>
      <x:c r="F118" s="12" t="n">
        <x:v>882685</x:v>
      </x:c>
      <x:c r="G118" s="12" t="n">
        <x:v>21127</x:v>
      </x:c>
      <x:c r="H118" s="14" t="str">
        <x:v>S02</x:v>
      </x:c>
      <x:c r="I118" s="2" t="str">
        <x:v>High within stated scope</x:v>
      </x:c>
      <x:c r="J118" s="2" t="str">
        <x:v>NACE I551 hotels and similar accommodation</x:v>
      </x:c>
      <x:c r="K118" s="2" t="str">
        <x:v>Eurostat 2024 NR / BEDRM and ESTBL. National reporting thresholds apply.</x:v>
      </x:c>
      <x:c r="L118" s="10" t="n">
        <x:v>1</x:v>
      </x:c>
      <x:c r="M118" s="10" t="n">
        <x:v>1</x:v>
      </x:c>
      <x:c r="N118" s="10" t="n">
        <x:v>1</x:v>
      </x:c>
      <x:c r="O118" s="10" t="n">
        <x:v>0.4</x:v>
      </x:c>
      <x:c r="P118" s="10" t="n">
        <x:v>0.55</x:v>
      </x:c>
      <x:c r="Q118" s="10" t="n">
        <x:v>0.7</x:v>
      </x:c>
      <x:c r="R118" s="10" t="n">
        <x:v>0.15</x:v>
      </x:c>
      <x:c r="S118" s="10" t="n">
        <x:v>0.2545454545454546</x:v>
      </x:c>
      <x:c r="T118" s="10" t="n">
        <x:v>0.37142857142857144</x:v>
      </x:c>
      <x:c r="U118" s="9" t="n">
        <x:v>80</x:v>
      </x:c>
      <x:c r="V118" s="2"/>
      <x:c r="W118" s="2" t="str">
        <x:v>https://ec.europa.eu/eurostat/databrowser/view/tour_cap_nat/default/table</x:v>
      </x:c>
      <x:c r="X118" s="2"/>
    </x:row>
    <x:row r="119" ht="23" customHeight="1">
      <x:c r="A119" s="2" t="str">
        <x:v>UKR</x:v>
      </x:c>
      <x:c r="B119" s="2" t="str">
        <x:v>Ukraine</x:v>
      </x:c>
      <x:c r="C119" s="2" t="str">
        <x:v>Europe</x:v>
      </x:c>
      <x:c r="D119" s="2" t="str">
        <x:v>Quantified</x:v>
      </x:c>
      <x:c r="E119" s="13" t="n">
        <x:v>2020</x:v>
      </x:c>
      <x:c r="F119" s="12" t="n">
        <x:v>78955</x:v>
      </x:c>
      <x:c r="G119" s="12" t="n">
        <x:v>2902</x:v>
      </x:c>
      <x:c r="H119" s="14" t="str">
        <x:v>S01</x:v>
      </x:c>
      <x:c r="I119" s="2" t="str">
        <x:v>Low: older observation</x:v>
      </x:c>
      <x:c r="J119" s="2" t="str">
        <x:v>Reported ISIC 5510 hotels and similar; national scope varies</x:v>
      </x:c>
      <x:c r="K119" s="2" t="str"/>
      <x:c r="L119" s="10" t="n">
        <x:v>1</x:v>
      </x:c>
      <x:c r="M119" s="10" t="n">
        <x:v>1</x:v>
      </x:c>
      <x:c r="N119" s="10" t="n">
        <x:v>1</x:v>
      </x:c>
      <x:c r="O119" s="10" t="n">
        <x:v>0.4</x:v>
      </x:c>
      <x:c r="P119" s="10" t="n">
        <x:v>0.55</x:v>
      </x:c>
      <x:c r="Q119" s="10" t="n">
        <x:v>0.7</x:v>
      </x:c>
      <x:c r="R119" s="10" t="n">
        <x:v>0.12</x:v>
      </x:c>
      <x:c r="S119" s="10" t="n">
        <x:v>0.23</x:v>
      </x:c>
      <x:c r="T119" s="10" t="n">
        <x:v>0.36</x:v>
      </x:c>
      <x:c r="U119" s="9" t="n">
        <x:v>80</x:v>
      </x:c>
      <x:c r="V119" s="2"/>
      <x:c r="W119" s="2" t="str">
        <x:v>https://pre-webunwto.s3.amazonaws.com/s3fs-public/2025-12/UN_Tourism_accommodation_hotels_12_2025.xlsx</x:v>
      </x:c>
      <x:c r="X119" s="2"/>
    </x:row>
    <x:row r="120" ht="23" customHeight="1">
      <x:c r="A120" s="2" t="str">
        <x:v>GBR</x:v>
      </x:c>
      <x:c r="B120" s="2" t="str">
        <x:v>United Kingdom of Great Britain and Northern Ireland</x:v>
      </x:c>
      <x:c r="C120" s="2" t="str">
        <x:v>Europe</x:v>
      </x:c>
      <x:c r="D120" s="2" t="str">
        <x:v>Quantified</x:v>
      </x:c>
      <x:c r="E120" s="13" t="n">
        <x:v>2025</x:v>
      </x:c>
      <x:c r="F120" s="12" t="n">
        <x:v>709000</x:v>
      </x:c>
      <x:c r="G120" s="12"/>
      <x:c r="H120" s="14" t="str">
        <x:v>S07</x:v>
      </x:c>
      <x:c r="I120" s="2" t="str">
        <x:v>Medium</x:v>
      </x:c>
      <x:c r="J120" s="2" t="str">
        <x:v>Hotel supply, rounded down from over 709,000</x:v>
      </x:c>
      <x:c r="K120" s="2" t="str">
        <x:v>Original research; different scope/vintage from UN old UK series.</x:v>
      </x:c>
      <x:c r="L120" s="10" t="n">
        <x:v>1</x:v>
      </x:c>
      <x:c r="M120" s="10" t="n">
        <x:v>1</x:v>
      </x:c>
      <x:c r="N120" s="10" t="n">
        <x:v>1</x:v>
      </x:c>
      <x:c r="O120" s="10" t="n">
        <x:v>0.4</x:v>
      </x:c>
      <x:c r="P120" s="10" t="n">
        <x:v>0.55</x:v>
      </x:c>
      <x:c r="Q120" s="10" t="n">
        <x:v>0.7</x:v>
      </x:c>
      <x:c r="R120" s="10" t="n">
        <x:v>0.15</x:v>
      </x:c>
      <x:c r="S120" s="10" t="n">
        <x:v>0.23636363636363636</x:v>
      </x:c>
      <x:c r="T120" s="10" t="n">
        <x:v>0.31428571428571433</x:v>
      </x:c>
      <x:c r="U120" s="9" t="n">
        <x:v>80</x:v>
      </x:c>
      <x:c r="V120" s="2"/>
      <x:c r="W120" s="2" t="str">
        <x:v>https://www.knightfrank.co.uk/site-assets/research/report-pdfs/hotels/knight-frank-hotel-trading-performance-review-2026-final.pdf</x:v>
      </x:c>
      <x:c r="X120" s="2"/>
    </x:row>
    <x:row r="121" ht="23" customHeight="1">
      <x:c r="A121" s="2" t="str">
        <x:v>ALA</x:v>
      </x:c>
      <x:c r="B121" s="2" t="str">
        <x:v>Åland Islands</x:v>
      </x:c>
      <x:c r="C121" s="2" t="str">
        <x:v>Europe</x:v>
      </x:c>
      <x:c r="D121" s="2" t="str">
        <x:v>Unquantified: no room observation</x:v>
      </x:c>
      <x:c r="E121" s="13" t="str">
        <x:v>Unstated</x:v>
      </x:c>
      <x:c r="F121" s="12"/>
      <x:c r="G121" s="12"/>
      <x:c r="H121" s="14" t="str">
        <x:v>S01</x:v>
      </x:c>
      <x:c r="I121" s="2" t="str">
        <x:v>Unquantified / excluded</x:v>
      </x:c>
      <x:c r="J121" s="2" t="str">
        <x:v>No numerical room observation retrieved</x:v>
      </x:c>
      <x:c r="K121" s="2" t="str"/>
      <x:c r="L121" s="10" t="n">
        <x:v>1</x:v>
      </x:c>
      <x:c r="M121" s="10" t="n">
        <x:v>1</x:v>
      </x:c>
      <x:c r="N121" s="10" t="n">
        <x:v>1</x:v>
      </x:c>
      <x:c r="O121" s="10" t="n">
        <x:v>0.4</x:v>
      </x:c>
      <x:c r="P121" s="10" t="n">
        <x:v>0.55</x:v>
      </x:c>
      <x:c r="Q121" s="10" t="n">
        <x:v>0.7</x:v>
      </x:c>
      <x:c r="R121" s="10" t="n">
        <x:v>0.12</x:v>
      </x:c>
      <x:c r="S121" s="10" t="n">
        <x:v>0.23</x:v>
      </x:c>
      <x:c r="T121" s="10" t="n">
        <x:v>0.36</x:v>
      </x:c>
      <x:c r="U121" s="9" t="n">
        <x:v>80</x:v>
      </x:c>
      <x:c r="V121" s="2"/>
      <x:c r="W121" s="2" t="str">
        <x:v>https://pre-webunwto.s3.amazonaws.com/s3fs-public/2025-12/UN_Tourism_accommodation_hotels_12_2025.xlsx</x:v>
      </x:c>
      <x:c r="X121" s="2"/>
    </x:row>
    <x:row r="122" ht="23" customHeight="1">
      <x:c r="A122" s="2" t="str">
        <x:v>AIA</x:v>
      </x:c>
      <x:c r="B122" s="2" t="str">
        <x:v>Anguilla</x:v>
      </x:c>
      <x:c r="C122" s="2" t="str">
        <x:v>LATAM and Caribbean</x:v>
      </x:c>
      <x:c r="D122" s="2" t="str">
        <x:v>Unquantified: stale pre-2019 stock</x:v>
      </x:c>
      <x:c r="E122" s="13" t="n">
        <x:v>2009</x:v>
      </x:c>
      <x:c r="F122" s="12" t="n">
        <x:v>547</x:v>
      </x:c>
      <x:c r="G122" s="12" t="n">
        <x:v>46</x:v>
      </x:c>
      <x:c r="H122" s="14" t="str">
        <x:v>S01</x:v>
      </x:c>
      <x:c r="I122" s="2" t="str">
        <x:v>Unquantified / excluded</x:v>
      </x:c>
      <x:c r="J122" s="2" t="str">
        <x:v>Reported ISIC 5510 hotels and similar; national scope varies</x:v>
      </x:c>
      <x:c r="K122" s="2" t="str"/>
      <x:c r="L122" s="10" t="n">
        <x:v>1</x:v>
      </x:c>
      <x:c r="M122" s="10" t="n">
        <x:v>1</x:v>
      </x:c>
      <x:c r="N122" s="10" t="n">
        <x:v>1</x:v>
      </x:c>
      <x:c r="O122" s="10" t="n">
        <x:v>0.5</x:v>
      </x:c>
      <x:c r="P122" s="10" t="n">
        <x:v>0.65</x:v>
      </x:c>
      <x:c r="Q122" s="10" t="n">
        <x:v>0.8</x:v>
      </x:c>
      <x:c r="R122" s="10" t="n">
        <x:v>0.1</x:v>
      </x:c>
      <x:c r="S122" s="10" t="n">
        <x:v>0.2</x:v>
      </x:c>
      <x:c r="T122" s="10" t="n">
        <x:v>0.32</x:v>
      </x:c>
      <x:c r="U122" s="9" t="n">
        <x:v>70</x:v>
      </x:c>
      <x:c r="V122" s="2"/>
      <x:c r="W122" s="2" t="str">
        <x:v>https://pre-webunwto.s3.amazonaws.com/s3fs-public/2025-12/UN_Tourism_accommodation_hotels_12_2025.xlsx</x:v>
      </x:c>
      <x:c r="X122" s="2"/>
    </x:row>
    <x:row r="123" ht="23" customHeight="1">
      <x:c r="A123" s="2" t="str">
        <x:v>ATG</x:v>
      </x:c>
      <x:c r="B123" s="2" t="str">
        <x:v>Antigua and Barbuda</x:v>
      </x:c>
      <x:c r="C123" s="2" t="str">
        <x:v>LATAM and Caribbean</x:v>
      </x:c>
      <x:c r="D123" s="2" t="str">
        <x:v>Unquantified: stale pre-2019 stock</x:v>
      </x:c>
      <x:c r="E123" s="13" t="n">
        <x:v>2008</x:v>
      </x:c>
      <x:c r="F123" s="12" t="n">
        <x:v>4673</x:v>
      </x:c>
      <x:c r="G123" s="12"/>
      <x:c r="H123" s="14" t="str">
        <x:v>S01</x:v>
      </x:c>
      <x:c r="I123" s="2" t="str">
        <x:v>Unquantified / excluded</x:v>
      </x:c>
      <x:c r="J123" s="2" t="str">
        <x:v>Reported ISIC 5510 hotels and similar; national scope varies</x:v>
      </x:c>
      <x:c r="K123" s="2" t="str"/>
      <x:c r="L123" s="10" t="n">
        <x:v>1</x:v>
      </x:c>
      <x:c r="M123" s="10" t="n">
        <x:v>1</x:v>
      </x:c>
      <x:c r="N123" s="10" t="n">
        <x:v>1</x:v>
      </x:c>
      <x:c r="O123" s="10" t="n">
        <x:v>0.5</x:v>
      </x:c>
      <x:c r="P123" s="10" t="n">
        <x:v>0.65</x:v>
      </x:c>
      <x:c r="Q123" s="10" t="n">
        <x:v>0.8</x:v>
      </x:c>
      <x:c r="R123" s="10" t="n">
        <x:v>0.1</x:v>
      </x:c>
      <x:c r="S123" s="10" t="n">
        <x:v>0.2</x:v>
      </x:c>
      <x:c r="T123" s="10" t="n">
        <x:v>0.32</x:v>
      </x:c>
      <x:c r="U123" s="9" t="n">
        <x:v>70</x:v>
      </x:c>
      <x:c r="V123" s="2"/>
      <x:c r="W123" s="2" t="str">
        <x:v>https://pre-webunwto.s3.amazonaws.com/s3fs-public/2025-12/UN_Tourism_accommodation_hotels_12_2025.xlsx</x:v>
      </x:c>
      <x:c r="X123" s="2"/>
    </x:row>
    <x:row r="124" ht="23" customHeight="1">
      <x:c r="A124" s="2" t="str">
        <x:v>ARG</x:v>
      </x:c>
      <x:c r="B124" s="2" t="str">
        <x:v>Argentina</x:v>
      </x:c>
      <x:c r="C124" s="2" t="str">
        <x:v>LATAM and Caribbean</x:v>
      </x:c>
      <x:c r="D124" s="2" t="str">
        <x:v>Quantified</x:v>
      </x:c>
      <x:c r="E124" s="13" t="n">
        <x:v>2024</x:v>
      </x:c>
      <x:c r="F124" s="12" t="n">
        <x:v>270392</x:v>
      </x:c>
      <x:c r="G124" s="12" t="n">
        <x:v>15899</x:v>
      </x:c>
      <x:c r="H124" s="14" t="str">
        <x:v>S01</x:v>
      </x:c>
      <x:c r="I124" s="2" t="str">
        <x:v>Medium</x:v>
      </x:c>
      <x:c r="J124" s="2" t="str">
        <x:v>Reported ISIC 5510 hotels and similar; national scope varies</x:v>
      </x:c>
      <x:c r="K124" s="2" t="str">
        <x:v>Source: Registry of Tourist Establishments.</x:v>
      </x:c>
      <x:c r="L124" s="10" t="n">
        <x:v>1</x:v>
      </x:c>
      <x:c r="M124" s="10" t="n">
        <x:v>1</x:v>
      </x:c>
      <x:c r="N124" s="10" t="n">
        <x:v>1</x:v>
      </x:c>
      <x:c r="O124" s="10" t="n">
        <x:v>0.5</x:v>
      </x:c>
      <x:c r="P124" s="10" t="n">
        <x:v>0.65</x:v>
      </x:c>
      <x:c r="Q124" s="10" t="n">
        <x:v>0.8</x:v>
      </x:c>
      <x:c r="R124" s="10" t="n">
        <x:v>0.1</x:v>
      </x:c>
      <x:c r="S124" s="10" t="n">
        <x:v>0.2</x:v>
      </x:c>
      <x:c r="T124" s="10" t="n">
        <x:v>0.32</x:v>
      </x:c>
      <x:c r="U124" s="9" t="n">
        <x:v>70</x:v>
      </x:c>
      <x:c r="V124" s="2"/>
      <x:c r="W124" s="2" t="str">
        <x:v>https://pre-webunwto.s3.amazonaws.com/s3fs-public/2025-12/UN_Tourism_accommodation_hotels_12_2025.xlsx</x:v>
      </x:c>
      <x:c r="X124" s="2"/>
    </x:row>
    <x:row r="125" ht="23" customHeight="1">
      <x:c r="A125" s="2" t="str">
        <x:v>ABW</x:v>
      </x:c>
      <x:c r="B125" s="2" t="str">
        <x:v>Aruba</x:v>
      </x:c>
      <x:c r="C125" s="2" t="str">
        <x:v>LATAM and Caribbean</x:v>
      </x:c>
      <x:c r="D125" s="2" t="str">
        <x:v>Quantified</x:v>
      </x:c>
      <x:c r="E125" s="13" t="n">
        <x:v>2021</x:v>
      </x:c>
      <x:c r="F125" s="12" t="n">
        <x:v>11929</x:v>
      </x:c>
      <x:c r="G125" s="12"/>
      <x:c r="H125" s="14" t="str">
        <x:v>S01</x:v>
      </x:c>
      <x:c r="I125" s="2" t="str">
        <x:v>Low: older observation</x:v>
      </x:c>
      <x:c r="J125" s="2" t="str">
        <x:v>Reported ISIC 5510 hotels and similar; national scope varies</x:v>
      </x:c>
      <x:c r="K125" s="2" t="str"/>
      <x:c r="L125" s="10" t="n">
        <x:v>1</x:v>
      </x:c>
      <x:c r="M125" s="10" t="n">
        <x:v>1</x:v>
      </x:c>
      <x:c r="N125" s="10" t="n">
        <x:v>1</x:v>
      </x:c>
      <x:c r="O125" s="10" t="n">
        <x:v>0.5</x:v>
      </x:c>
      <x:c r="P125" s="10" t="n">
        <x:v>0.65</x:v>
      </x:c>
      <x:c r="Q125" s="10" t="n">
        <x:v>0.8</x:v>
      </x:c>
      <x:c r="R125" s="10" t="n">
        <x:v>0.1</x:v>
      </x:c>
      <x:c r="S125" s="10" t="n">
        <x:v>0.2</x:v>
      </x:c>
      <x:c r="T125" s="10" t="n">
        <x:v>0.32</x:v>
      </x:c>
      <x:c r="U125" s="9" t="n">
        <x:v>70</x:v>
      </x:c>
      <x:c r="V125" s="2"/>
      <x:c r="W125" s="2" t="str">
        <x:v>https://pre-webunwto.s3.amazonaws.com/s3fs-public/2025-12/UN_Tourism_accommodation_hotels_12_2025.xlsx</x:v>
      </x:c>
      <x:c r="X125" s="2"/>
    </x:row>
    <x:row r="126" ht="23" customHeight="1">
      <x:c r="A126" s="2" t="str">
        <x:v>BHS</x:v>
      </x:c>
      <x:c r="B126" s="2" t="str">
        <x:v>Bahamas</x:v>
      </x:c>
      <x:c r="C126" s="2" t="str">
        <x:v>LATAM and Caribbean</x:v>
      </x:c>
      <x:c r="D126" s="2" t="str">
        <x:v>Quantified</x:v>
      </x:c>
      <x:c r="E126" s="13" t="n">
        <x:v>2024</x:v>
      </x:c>
      <x:c r="F126" s="12" t="n">
        <x:v>16097</x:v>
      </x:c>
      <x:c r="G126" s="12" t="n">
        <x:v>282</x:v>
      </x:c>
      <x:c r="H126" s="14" t="str">
        <x:v>S01</x:v>
      </x:c>
      <x:c r="I126" s="2" t="str">
        <x:v>Medium</x:v>
      </x:c>
      <x:c r="J126" s="2" t="str">
        <x:v>Reported ISIC 5510 hotels and similar; national scope varies</x:v>
      </x:c>
      <x:c r="K126" s="2" t="str"/>
      <x:c r="L126" s="10" t="n">
        <x:v>1</x:v>
      </x:c>
      <x:c r="M126" s="10" t="n">
        <x:v>1</x:v>
      </x:c>
      <x:c r="N126" s="10" t="n">
        <x:v>1</x:v>
      </x:c>
      <x:c r="O126" s="10" t="n">
        <x:v>0.5</x:v>
      </x:c>
      <x:c r="P126" s="10" t="n">
        <x:v>0.65</x:v>
      </x:c>
      <x:c r="Q126" s="10" t="n">
        <x:v>0.8</x:v>
      </x:c>
      <x:c r="R126" s="10" t="n">
        <x:v>0.1</x:v>
      </x:c>
      <x:c r="S126" s="10" t="n">
        <x:v>0.2</x:v>
      </x:c>
      <x:c r="T126" s="10" t="n">
        <x:v>0.32</x:v>
      </x:c>
      <x:c r="U126" s="9" t="n">
        <x:v>70</x:v>
      </x:c>
      <x:c r="V126" s="2"/>
      <x:c r="W126" s="2" t="str">
        <x:v>https://pre-webunwto.s3.amazonaws.com/s3fs-public/2025-12/UN_Tourism_accommodation_hotels_12_2025.xlsx</x:v>
      </x:c>
      <x:c r="X126" s="2"/>
    </x:row>
    <x:row r="127" ht="23" customHeight="1">
      <x:c r="A127" s="2" t="str">
        <x:v>BRB</x:v>
      </x:c>
      <x:c r="B127" s="2" t="str">
        <x:v>Barbados</x:v>
      </x:c>
      <x:c r="C127" s="2" t="str">
        <x:v>LATAM and Caribbean</x:v>
      </x:c>
      <x:c r="D127" s="2" t="str">
        <x:v>Quantified</x:v>
      </x:c>
      <x:c r="E127" s="13" t="n">
        <x:v>2021</x:v>
      </x:c>
      <x:c r="F127" s="12" t="n">
        <x:v>6564</x:v>
      </x:c>
      <x:c r="G127" s="12"/>
      <x:c r="H127" s="14" t="str">
        <x:v>S01</x:v>
      </x:c>
      <x:c r="I127" s="2" t="str">
        <x:v>Low: older observation</x:v>
      </x:c>
      <x:c r="J127" s="2" t="str">
        <x:v>Reported ISIC 5510 hotels and similar; national scope varies</x:v>
      </x:c>
      <x:c r="K127" s="2" t="str"/>
      <x:c r="L127" s="10" t="n">
        <x:v>1</x:v>
      </x:c>
      <x:c r="M127" s="10" t="n">
        <x:v>1</x:v>
      </x:c>
      <x:c r="N127" s="10" t="n">
        <x:v>1</x:v>
      </x:c>
      <x:c r="O127" s="10" t="n">
        <x:v>0.5</x:v>
      </x:c>
      <x:c r="P127" s="10" t="n">
        <x:v>0.65</x:v>
      </x:c>
      <x:c r="Q127" s="10" t="n">
        <x:v>0.8</x:v>
      </x:c>
      <x:c r="R127" s="10" t="n">
        <x:v>0.1</x:v>
      </x:c>
      <x:c r="S127" s="10" t="n">
        <x:v>0.2</x:v>
      </x:c>
      <x:c r="T127" s="10" t="n">
        <x:v>0.32</x:v>
      </x:c>
      <x:c r="U127" s="9" t="n">
        <x:v>70</x:v>
      </x:c>
      <x:c r="V127" s="2"/>
      <x:c r="W127" s="2" t="str">
        <x:v>https://pre-webunwto.s3.amazonaws.com/s3fs-public/2025-12/UN_Tourism_accommodation_hotels_12_2025.xlsx</x:v>
      </x:c>
      <x:c r="X127" s="2"/>
    </x:row>
    <x:row r="128" ht="23" customHeight="1">
      <x:c r="A128" s="2" t="str">
        <x:v>BLZ</x:v>
      </x:c>
      <x:c r="B128" s="2" t="str">
        <x:v>Belize</x:v>
      </x:c>
      <x:c r="C128" s="2" t="str">
        <x:v>LATAM and Caribbean</x:v>
      </x:c>
      <x:c r="D128" s="2" t="str">
        <x:v>Quantified</x:v>
      </x:c>
      <x:c r="E128" s="13" t="n">
        <x:v>2022</x:v>
      </x:c>
      <x:c r="F128" s="12" t="n">
        <x:v>8239</x:v>
      </x:c>
      <x:c r="G128" s="12" t="n">
        <x:v>863</x:v>
      </x:c>
      <x:c r="H128" s="14" t="str">
        <x:v>S01</x:v>
      </x:c>
      <x:c r="I128" s="2" t="str">
        <x:v>Low: older observation</x:v>
      </x:c>
      <x:c r="J128" s="2" t="str">
        <x:v>Reported ISIC 5510 hotels and similar; national scope varies</x:v>
      </x:c>
      <x:c r="K128" s="2" t="str"/>
      <x:c r="L128" s="10" t="n">
        <x:v>1</x:v>
      </x:c>
      <x:c r="M128" s="10" t="n">
        <x:v>1</x:v>
      </x:c>
      <x:c r="N128" s="10" t="n">
        <x:v>1</x:v>
      </x:c>
      <x:c r="O128" s="10" t="n">
        <x:v>0.5</x:v>
      </x:c>
      <x:c r="P128" s="10" t="n">
        <x:v>0.65</x:v>
      </x:c>
      <x:c r="Q128" s="10" t="n">
        <x:v>0.8</x:v>
      </x:c>
      <x:c r="R128" s="10" t="n">
        <x:v>0.1</x:v>
      </x:c>
      <x:c r="S128" s="10" t="n">
        <x:v>0.2</x:v>
      </x:c>
      <x:c r="T128" s="10" t="n">
        <x:v>0.32</x:v>
      </x:c>
      <x:c r="U128" s="9" t="n">
        <x:v>70</x:v>
      </x:c>
      <x:c r="V128" s="2"/>
      <x:c r="W128" s="2" t="str">
        <x:v>https://pre-webunwto.s3.amazonaws.com/s3fs-public/2025-12/UN_Tourism_accommodation_hotels_12_2025.xlsx</x:v>
      </x:c>
      <x:c r="X128" s="2"/>
    </x:row>
    <x:row r="129" ht="23" customHeight="1">
      <x:c r="A129" s="2" t="str">
        <x:v>BOL</x:v>
      </x:c>
      <x:c r="B129" s="2" t="str">
        <x:v>Bolivia (Plurinational State of)</x:v>
      </x:c>
      <x:c r="C129" s="2" t="str">
        <x:v>LATAM and Caribbean</x:v>
      </x:c>
      <x:c r="D129" s="2" t="str">
        <x:v>Quantified</x:v>
      </x:c>
      <x:c r="E129" s="13" t="n">
        <x:v>2024</x:v>
      </x:c>
      <x:c r="F129" s="12" t="n">
        <x:v>31183</x:v>
      </x:c>
      <x:c r="G129" s="12" t="n">
        <x:v>1457</x:v>
      </x:c>
      <x:c r="H129" s="14" t="str">
        <x:v>S01</x:v>
      </x:c>
      <x:c r="I129" s="2" t="str">
        <x:v>Medium</x:v>
      </x:c>
      <x:c r="J129" s="2" t="str">
        <x:v>Reported ISIC 5510 hotels and similar; national scope varies</x:v>
      </x:c>
      <x:c r="K129" s="2" t="str"/>
      <x:c r="L129" s="10" t="n">
        <x:v>1</x:v>
      </x:c>
      <x:c r="M129" s="10" t="n">
        <x:v>1</x:v>
      </x:c>
      <x:c r="N129" s="10" t="n">
        <x:v>1</x:v>
      </x:c>
      <x:c r="O129" s="10" t="n">
        <x:v>0.5</x:v>
      </x:c>
      <x:c r="P129" s="10" t="n">
        <x:v>0.65</x:v>
      </x:c>
      <x:c r="Q129" s="10" t="n">
        <x:v>0.8</x:v>
      </x:c>
      <x:c r="R129" s="10" t="n">
        <x:v>0.1</x:v>
      </x:c>
      <x:c r="S129" s="10" t="n">
        <x:v>0.2</x:v>
      </x:c>
      <x:c r="T129" s="10" t="n">
        <x:v>0.32</x:v>
      </x:c>
      <x:c r="U129" s="9" t="n">
        <x:v>70</x:v>
      </x:c>
      <x:c r="V129" s="2"/>
      <x:c r="W129" s="2" t="str">
        <x:v>https://pre-webunwto.s3.amazonaws.com/s3fs-public/2025-12/UN_Tourism_accommodation_hotels_12_2025.xlsx</x:v>
      </x:c>
      <x:c r="X129" s="2"/>
    </x:row>
    <x:row r="130" ht="23" customHeight="1">
      <x:c r="A130" s="2" t="str">
        <x:v>BES</x:v>
      </x:c>
      <x:c r="B130" s="2" t="str">
        <x:v>Bonaire, Sint Eustatius and Saba</x:v>
      </x:c>
      <x:c r="C130" s="2" t="str">
        <x:v>LATAM and Caribbean</x:v>
      </x:c>
      <x:c r="D130" s="2" t="str">
        <x:v>Unquantified: no room observation</x:v>
      </x:c>
      <x:c r="E130" s="13" t="str">
        <x:v>Unstated</x:v>
      </x:c>
      <x:c r="F130" s="12"/>
      <x:c r="G130" s="12"/>
      <x:c r="H130" s="14" t="str">
        <x:v>S01</x:v>
      </x:c>
      <x:c r="I130" s="2" t="str">
        <x:v>Unquantified / excluded</x:v>
      </x:c>
      <x:c r="J130" s="2" t="str">
        <x:v>No numerical room observation retrieved</x:v>
      </x:c>
      <x:c r="K130" s="2" t="str"/>
      <x:c r="L130" s="10" t="n">
        <x:v>1</x:v>
      </x:c>
      <x:c r="M130" s="10" t="n">
        <x:v>1</x:v>
      </x:c>
      <x:c r="N130" s="10" t="n">
        <x:v>1</x:v>
      </x:c>
      <x:c r="O130" s="10" t="n">
        <x:v>0.5</x:v>
      </x:c>
      <x:c r="P130" s="10" t="n">
        <x:v>0.65</x:v>
      </x:c>
      <x:c r="Q130" s="10" t="n">
        <x:v>0.8</x:v>
      </x:c>
      <x:c r="R130" s="10" t="n">
        <x:v>0.1</x:v>
      </x:c>
      <x:c r="S130" s="10" t="n">
        <x:v>0.2</x:v>
      </x:c>
      <x:c r="T130" s="10" t="n">
        <x:v>0.32</x:v>
      </x:c>
      <x:c r="U130" s="9" t="n">
        <x:v>70</x:v>
      </x:c>
      <x:c r="V130" s="2"/>
      <x:c r="W130" s="2" t="str">
        <x:v>https://pre-webunwto.s3.amazonaws.com/s3fs-public/2025-12/UN_Tourism_accommodation_hotels_12_2025.xlsx</x:v>
      </x:c>
      <x:c r="X130" s="2"/>
    </x:row>
    <x:row r="131" ht="23" customHeight="1">
      <x:c r="A131" s="2" t="str">
        <x:v>BVT</x:v>
      </x:c>
      <x:c r="B131" s="2" t="str">
        <x:v>Bouvet Island</x:v>
      </x:c>
      <x:c r="C131" s="2" t="str">
        <x:v>LATAM and Caribbean</x:v>
      </x:c>
      <x:c r="D131" s="2" t="str">
        <x:v>Unquantified: no room observation</x:v>
      </x:c>
      <x:c r="E131" s="13" t="str">
        <x:v>Unstated</x:v>
      </x:c>
      <x:c r="F131" s="12"/>
      <x:c r="G131" s="12"/>
      <x:c r="H131" s="14" t="str">
        <x:v>S01</x:v>
      </x:c>
      <x:c r="I131" s="2" t="str">
        <x:v>Unquantified / excluded</x:v>
      </x:c>
      <x:c r="J131" s="2" t="str">
        <x:v>No numerical room observation retrieved</x:v>
      </x:c>
      <x:c r="K131" s="2" t="str"/>
      <x:c r="L131" s="10" t="n">
        <x:v>1</x:v>
      </x:c>
      <x:c r="M131" s="10" t="n">
        <x:v>1</x:v>
      </x:c>
      <x:c r="N131" s="10" t="n">
        <x:v>1</x:v>
      </x:c>
      <x:c r="O131" s="10" t="n">
        <x:v>0.5</x:v>
      </x:c>
      <x:c r="P131" s="10" t="n">
        <x:v>0.65</x:v>
      </x:c>
      <x:c r="Q131" s="10" t="n">
        <x:v>0.8</x:v>
      </x:c>
      <x:c r="R131" s="10" t="n">
        <x:v>0.1</x:v>
      </x:c>
      <x:c r="S131" s="10" t="n">
        <x:v>0.2</x:v>
      </x:c>
      <x:c r="T131" s="10" t="n">
        <x:v>0.32</x:v>
      </x:c>
      <x:c r="U131" s="9" t="n">
        <x:v>70</x:v>
      </x:c>
      <x:c r="V131" s="2"/>
      <x:c r="W131" s="2" t="str">
        <x:v>https://pre-webunwto.s3.amazonaws.com/s3fs-public/2025-12/UN_Tourism_accommodation_hotels_12_2025.xlsx</x:v>
      </x:c>
      <x:c r="X131" s="2"/>
    </x:row>
    <x:row r="132" ht="23" customHeight="1">
      <x:c r="A132" s="2" t="str">
        <x:v>BRA</x:v>
      </x:c>
      <x:c r="B132" s="2" t="str">
        <x:v>Brazil</x:v>
      </x:c>
      <x:c r="C132" s="2" t="str">
        <x:v>LATAM and Caribbean</x:v>
      </x:c>
      <x:c r="D132" s="2" t="str">
        <x:v>Quantified</x:v>
      </x:c>
      <x:c r="E132" s="13" t="n">
        <x:v>2024</x:v>
      </x:c>
      <x:c r="F132" s="12" t="n">
        <x:v>565987</x:v>
      </x:c>
      <x:c r="G132" s="12" t="n">
        <x:v>10650</x:v>
      </x:c>
      <x:c r="H132" s="14" t="str">
        <x:v>S13</x:v>
      </x:c>
      <x:c r="I132" s="2" t="str">
        <x:v>Medium</x:v>
      </x:c>
      <x:c r="J132" s="2" t="str">
        <x:v>Hotels, condo hotels and resorts</x:v>
      </x:c>
      <x:c r="K132" s="2" t="str">
        <x:v>JLL estimate as of July 2024. National chains &lt;600 rooms classified independent. Old UN broad observation not added.</x:v>
      </x:c>
      <x:c r="L132" s="10" t="n">
        <x:v>1</x:v>
      </x:c>
      <x:c r="M132" s="10" t="n">
        <x:v>1</x:v>
      </x:c>
      <x:c r="N132" s="10" t="n">
        <x:v>1</x:v>
      </x:c>
      <x:c r="O132" s="10" t="n">
        <x:v>0.5</x:v>
      </x:c>
      <x:c r="P132" s="10" t="n">
        <x:v>0.65</x:v>
      </x:c>
      <x:c r="Q132" s="10" t="n">
        <x:v>0.8</x:v>
      </x:c>
      <x:c r="R132" s="10" t="n">
        <x:v>0.16</x:v>
      </x:c>
      <x:c r="S132" s="10" t="n">
        <x:v>0.2153846153846154</x:v>
      </x:c>
      <x:c r="T132" s="10" t="n">
        <x:v>0.27499999999999997</x:v>
      </x:c>
      <x:c r="U132" s="9" t="n">
        <x:v>70</x:v>
      </x:c>
      <x:c r="V132" s="2"/>
      <x:c r="W132" s="2" t="str">
        <x:v>https://www.revistahoteis.com.br/wp-content/uploads/2024/09/Hotelaria-em-numeros-Brasil-2024.pdf</x:v>
      </x:c>
      <x:c r="X132" s="2"/>
    </x:row>
    <x:row r="133" ht="23" customHeight="1">
      <x:c r="A133" s="2" t="str">
        <x:v>VGB</x:v>
      </x:c>
      <x:c r="B133" s="2" t="str">
        <x:v>British Virgin Islands</x:v>
      </x:c>
      <x:c r="C133" s="2" t="str">
        <x:v>LATAM and Caribbean</x:v>
      </x:c>
      <x:c r="D133" s="2" t="str">
        <x:v>Unquantified: stale pre-2019 stock</x:v>
      </x:c>
      <x:c r="E133" s="13" t="n">
        <x:v>2015</x:v>
      </x:c>
      <x:c r="F133" s="12" t="n">
        <x:v>2240</x:v>
      </x:c>
      <x:c r="G133" s="12"/>
      <x:c r="H133" s="14" t="str">
        <x:v>S01</x:v>
      </x:c>
      <x:c r="I133" s="2" t="str">
        <x:v>Unquantified / excluded</x:v>
      </x:c>
      <x:c r="J133" s="2" t="str">
        <x:v>Reported ISIC 5510 hotels and similar; national scope varies</x:v>
      </x:c>
      <x:c r="K133" s="2" t="str"/>
      <x:c r="L133" s="10" t="n">
        <x:v>1</x:v>
      </x:c>
      <x:c r="M133" s="10" t="n">
        <x:v>1</x:v>
      </x:c>
      <x:c r="N133" s="10" t="n">
        <x:v>1</x:v>
      </x:c>
      <x:c r="O133" s="10" t="n">
        <x:v>0.5</x:v>
      </x:c>
      <x:c r="P133" s="10" t="n">
        <x:v>0.65</x:v>
      </x:c>
      <x:c r="Q133" s="10" t="n">
        <x:v>0.8</x:v>
      </x:c>
      <x:c r="R133" s="10" t="n">
        <x:v>0.1</x:v>
      </x:c>
      <x:c r="S133" s="10" t="n">
        <x:v>0.2</x:v>
      </x:c>
      <x:c r="T133" s="10" t="n">
        <x:v>0.32</x:v>
      </x:c>
      <x:c r="U133" s="9" t="n">
        <x:v>70</x:v>
      </x:c>
      <x:c r="V133" s="2"/>
      <x:c r="W133" s="2" t="str">
        <x:v>https://pre-webunwto.s3.amazonaws.com/s3fs-public/2025-12/UN_Tourism_accommodation_hotels_12_2025.xlsx</x:v>
      </x:c>
      <x:c r="X133" s="2"/>
    </x:row>
    <x:row r="134" ht="23" customHeight="1">
      <x:c r="A134" s="2" t="str">
        <x:v>CYM</x:v>
      </x:c>
      <x:c r="B134" s="2" t="str">
        <x:v>Cayman Islands</x:v>
      </x:c>
      <x:c r="C134" s="2" t="str">
        <x:v>LATAM and Caribbean</x:v>
      </x:c>
      <x:c r="D134" s="2" t="str">
        <x:v>Quantified</x:v>
      </x:c>
      <x:c r="E134" s="13" t="n">
        <x:v>2020</x:v>
      </x:c>
      <x:c r="F134" s="12" t="n">
        <x:v>7263</x:v>
      </x:c>
      <x:c r="G134" s="12"/>
      <x:c r="H134" s="14" t="str">
        <x:v>S01</x:v>
      </x:c>
      <x:c r="I134" s="2" t="str">
        <x:v>Low: older observation</x:v>
      </x:c>
      <x:c r="J134" s="2" t="str">
        <x:v>Reported ISIC 5510 hotels and similar; national scope varies</x:v>
      </x:c>
      <x:c r="K134" s="2" t="str"/>
      <x:c r="L134" s="10" t="n">
        <x:v>1</x:v>
      </x:c>
      <x:c r="M134" s="10" t="n">
        <x:v>1</x:v>
      </x:c>
      <x:c r="N134" s="10" t="n">
        <x:v>1</x:v>
      </x:c>
      <x:c r="O134" s="10" t="n">
        <x:v>0.5</x:v>
      </x:c>
      <x:c r="P134" s="10" t="n">
        <x:v>0.65</x:v>
      </x:c>
      <x:c r="Q134" s="10" t="n">
        <x:v>0.8</x:v>
      </x:c>
      <x:c r="R134" s="10" t="n">
        <x:v>0.1</x:v>
      </x:c>
      <x:c r="S134" s="10" t="n">
        <x:v>0.2</x:v>
      </x:c>
      <x:c r="T134" s="10" t="n">
        <x:v>0.32</x:v>
      </x:c>
      <x:c r="U134" s="9" t="n">
        <x:v>70</x:v>
      </x:c>
      <x:c r="V134" s="2"/>
      <x:c r="W134" s="2" t="str">
        <x:v>https://pre-webunwto.s3.amazonaws.com/s3fs-public/2025-12/UN_Tourism_accommodation_hotels_12_2025.xlsx</x:v>
      </x:c>
      <x:c r="X134" s="2"/>
    </x:row>
    <x:row r="135" ht="23" customHeight="1">
      <x:c r="A135" s="2" t="str">
        <x:v>CHL</x:v>
      </x:c>
      <x:c r="B135" s="2" t="str">
        <x:v>Chile</x:v>
      </x:c>
      <x:c r="C135" s="2" t="str">
        <x:v>LATAM and Caribbean</x:v>
      </x:c>
      <x:c r="D135" s="2" t="str">
        <x:v>Quantified</x:v>
      </x:c>
      <x:c r="E135" s="13" t="n">
        <x:v>2021</x:v>
      </x:c>
      <x:c r="F135" s="12" t="n">
        <x:v>120545</x:v>
      </x:c>
      <x:c r="G135" s="12" t="n">
        <x:v>8243</x:v>
      </x:c>
      <x:c r="H135" s="14" t="str">
        <x:v>S28</x:v>
      </x:c>
      <x:c r="I135" s="2" t="str">
        <x:v>Low: older observation</x:v>
      </x:c>
      <x:c r="J135" s="2" t="str">
        <x:v>Installed accommodation capacity, broad lodging</x:v>
      </x:c>
      <x:c r="K135" s="2" t="str">
        <x:v>Chile government investor guide 2026 p31 reproduces a 2021 observation. Older proxy, not 2026 stock; scope factors 60%/75%/90%.</x:v>
      </x:c>
      <x:c r="L135" s="10" t="n">
        <x:v>0.6</x:v>
      </x:c>
      <x:c r="M135" s="10" t="n">
        <x:v>0.75</x:v>
      </x:c>
      <x:c r="N135" s="10" t="n">
        <x:v>0.9</x:v>
      </x:c>
      <x:c r="O135" s="10" t="n">
        <x:v>0.5</x:v>
      </x:c>
      <x:c r="P135" s="10" t="n">
        <x:v>0.65</x:v>
      </x:c>
      <x:c r="Q135" s="10" t="n">
        <x:v>0.8</x:v>
      </x:c>
      <x:c r="R135" s="10" t="n">
        <x:v>0.1</x:v>
      </x:c>
      <x:c r="S135" s="10" t="n">
        <x:v>0.2</x:v>
      </x:c>
      <x:c r="T135" s="10" t="n">
        <x:v>0.32</x:v>
      </x:c>
      <x:c r="U135" s="9" t="n">
        <x:v>70</x:v>
      </x:c>
      <x:c r="V135" s="2"/>
      <x:c r="W135" s="2" t="str">
        <x:v>https://www.subturismo.gob.cl/wp-content/uploads/2026/04/guia-del-inversionista-2026.pdf</x:v>
      </x:c>
      <x:c r="X135" s="2"/>
    </x:row>
    <x:row r="136" ht="23" customHeight="1">
      <x:c r="A136" s="2" t="str">
        <x:v>COL</x:v>
      </x:c>
      <x:c r="B136" s="2" t="str">
        <x:v>Colombia</x:v>
      </x:c>
      <x:c r="C136" s="2" t="str">
        <x:v>LATAM and Caribbean</x:v>
      </x:c>
      <x:c r="D136" s="2" t="str">
        <x:v>Quantified</x:v>
      </x:c>
      <x:c r="E136" s="13" t="n">
        <x:v>2024</x:v>
      </x:c>
      <x:c r="F136" s="12" t="n">
        <x:v>335295</x:v>
      </x:c>
      <x:c r="G136" s="12" t="n">
        <x:v>19484</x:v>
      </x:c>
      <x:c r="H136" s="14" t="str">
        <x:v>S28</x:v>
      </x:c>
      <x:c r="I136" s="2" t="str">
        <x:v>Medium</x:v>
      </x:c>
      <x:c r="J136" s="2" t="str">
        <x:v>Broad accommodation capacity, government comparison</x:v>
      </x:c>
      <x:c r="K136" s="2" t="str">
        <x:v>Chile government guide reproduces Colombia RNT/UN sources. Different coverage from older UN series; not a growth comparison. Scope factors 60%/80%/100%.</x:v>
      </x:c>
      <x:c r="L136" s="10" t="n">
        <x:v>0.6</x:v>
      </x:c>
      <x:c r="M136" s="10" t="n">
        <x:v>0.8</x:v>
      </x:c>
      <x:c r="N136" s="10" t="n">
        <x:v>1</x:v>
      </x:c>
      <x:c r="O136" s="10" t="n">
        <x:v>0.5</x:v>
      </x:c>
      <x:c r="P136" s="10" t="n">
        <x:v>0.65</x:v>
      </x:c>
      <x:c r="Q136" s="10" t="n">
        <x:v>0.8</x:v>
      </x:c>
      <x:c r="R136" s="10" t="n">
        <x:v>0.1</x:v>
      </x:c>
      <x:c r="S136" s="10" t="n">
        <x:v>0.2</x:v>
      </x:c>
      <x:c r="T136" s="10" t="n">
        <x:v>0.32</x:v>
      </x:c>
      <x:c r="U136" s="9" t="n">
        <x:v>70</x:v>
      </x:c>
      <x:c r="V136" s="2"/>
      <x:c r="W136" s="2" t="str">
        <x:v>https://www.subturismo.gob.cl/wp-content/uploads/2026/04/guia-del-inversionista-2026.pdf</x:v>
      </x:c>
      <x:c r="X136" s="2"/>
    </x:row>
    <x:row r="137" ht="23" customHeight="1">
      <x:c r="A137" s="2" t="str">
        <x:v>CRI</x:v>
      </x:c>
      <x:c r="B137" s="2" t="str">
        <x:v>Costa Rica</x:v>
      </x:c>
      <x:c r="C137" s="2" t="str">
        <x:v>LATAM and Caribbean</x:v>
      </x:c>
      <x:c r="D137" s="2" t="str">
        <x:v>Quantified</x:v>
      </x:c>
      <x:c r="E137" s="13" t="n">
        <x:v>2024</x:v>
      </x:c>
      <x:c r="F137" s="12" t="n">
        <x:v>56106</x:v>
      </x:c>
      <x:c r="G137" s="12" t="n">
        <x:v>3068</x:v>
      </x:c>
      <x:c r="H137" s="14" t="str">
        <x:v>S01</x:v>
      </x:c>
      <x:c r="I137" s="2" t="str">
        <x:v>Medium</x:v>
      </x:c>
      <x:c r="J137" s="2" t="str">
        <x:v>Reported ISIC 5510 hotels and similar; national scope varies</x:v>
      </x:c>
      <x:c r="K137" s="2" t="str"/>
      <x:c r="L137" s="10" t="n">
        <x:v>1</x:v>
      </x:c>
      <x:c r="M137" s="10" t="n">
        <x:v>1</x:v>
      </x:c>
      <x:c r="N137" s="10" t="n">
        <x:v>1</x:v>
      </x:c>
      <x:c r="O137" s="10" t="n">
        <x:v>0.5</x:v>
      </x:c>
      <x:c r="P137" s="10" t="n">
        <x:v>0.65</x:v>
      </x:c>
      <x:c r="Q137" s="10" t="n">
        <x:v>0.8</x:v>
      </x:c>
      <x:c r="R137" s="10" t="n">
        <x:v>0.1</x:v>
      </x:c>
      <x:c r="S137" s="10" t="n">
        <x:v>0.2</x:v>
      </x:c>
      <x:c r="T137" s="10" t="n">
        <x:v>0.32</x:v>
      </x:c>
      <x:c r="U137" s="9" t="n">
        <x:v>70</x:v>
      </x:c>
      <x:c r="V137" s="2"/>
      <x:c r="W137" s="2" t="str">
        <x:v>https://pre-webunwto.s3.amazonaws.com/s3fs-public/2025-12/UN_Tourism_accommodation_hotels_12_2025.xlsx</x:v>
      </x:c>
      <x:c r="X137" s="2"/>
    </x:row>
    <x:row r="138" ht="23" customHeight="1">
      <x:c r="A138" s="2" t="str">
        <x:v>CUB</x:v>
      </x:c>
      <x:c r="B138" s="2" t="str">
        <x:v>Cuba</x:v>
      </x:c>
      <x:c r="C138" s="2" t="str">
        <x:v>LATAM and Caribbean</x:v>
      </x:c>
      <x:c r="D138" s="2" t="str">
        <x:v>Quantified</x:v>
      </x:c>
      <x:c r="E138" s="13" t="n">
        <x:v>2022</x:v>
      </x:c>
      <x:c r="F138" s="12" t="n">
        <x:v>75044</x:v>
      </x:c>
      <x:c r="G138" s="12" t="n">
        <x:v>350</x:v>
      </x:c>
      <x:c r="H138" s="14" t="str">
        <x:v>S01</x:v>
      </x:c>
      <x:c r="I138" s="2" t="str">
        <x:v>Low: older observation</x:v>
      </x:c>
      <x:c r="J138" s="2" t="str">
        <x:v>Reported ISIC 5510 hotels and similar; national scope varies</x:v>
      </x:c>
      <x:c r="K138" s="2" t="str"/>
      <x:c r="L138" s="10" t="n">
        <x:v>1</x:v>
      </x:c>
      <x:c r="M138" s="10" t="n">
        <x:v>1</x:v>
      </x:c>
      <x:c r="N138" s="10" t="n">
        <x:v>1</x:v>
      </x:c>
      <x:c r="O138" s="10" t="n">
        <x:v>0.5</x:v>
      </x:c>
      <x:c r="P138" s="10" t="n">
        <x:v>0.65</x:v>
      </x:c>
      <x:c r="Q138" s="10" t="n">
        <x:v>0.8</x:v>
      </x:c>
      <x:c r="R138" s="10" t="n">
        <x:v>0.1</x:v>
      </x:c>
      <x:c r="S138" s="10" t="n">
        <x:v>0.2</x:v>
      </x:c>
      <x:c r="T138" s="10" t="n">
        <x:v>0.32</x:v>
      </x:c>
      <x:c r="U138" s="9" t="n">
        <x:v>70</x:v>
      </x:c>
      <x:c r="V138" s="2"/>
      <x:c r="W138" s="2" t="str">
        <x:v>https://pre-webunwto.s3.amazonaws.com/s3fs-public/2025-12/UN_Tourism_accommodation_hotels_12_2025.xlsx</x:v>
      </x:c>
      <x:c r="X138" s="2"/>
    </x:row>
    <x:row r="139" ht="23" customHeight="1">
      <x:c r="A139" s="2" t="str">
        <x:v>CUW</x:v>
      </x:c>
      <x:c r="B139" s="2" t="str">
        <x:v>Curaçao</x:v>
      </x:c>
      <x:c r="C139" s="2" t="str">
        <x:v>LATAM and Caribbean</x:v>
      </x:c>
      <x:c r="D139" s="2" t="str">
        <x:v>Quantified</x:v>
      </x:c>
      <x:c r="E139" s="13" t="n">
        <x:v>2022</x:v>
      </x:c>
      <x:c r="F139" s="12" t="n">
        <x:v>8611</x:v>
      </x:c>
      <x:c r="G139" s="12"/>
      <x:c r="H139" s="14" t="str">
        <x:v>S01</x:v>
      </x:c>
      <x:c r="I139" s="2" t="str">
        <x:v>Low: older observation</x:v>
      </x:c>
      <x:c r="J139" s="2" t="str">
        <x:v>Reported ISIC 5510 hotels and similar; national scope varies</x:v>
      </x:c>
      <x:c r="K139" s="2" t="str"/>
      <x:c r="L139" s="10" t="n">
        <x:v>1</x:v>
      </x:c>
      <x:c r="M139" s="10" t="n">
        <x:v>1</x:v>
      </x:c>
      <x:c r="N139" s="10" t="n">
        <x:v>1</x:v>
      </x:c>
      <x:c r="O139" s="10" t="n">
        <x:v>0.5</x:v>
      </x:c>
      <x:c r="P139" s="10" t="n">
        <x:v>0.65</x:v>
      </x:c>
      <x:c r="Q139" s="10" t="n">
        <x:v>0.8</x:v>
      </x:c>
      <x:c r="R139" s="10" t="n">
        <x:v>0.1</x:v>
      </x:c>
      <x:c r="S139" s="10" t="n">
        <x:v>0.2</x:v>
      </x:c>
      <x:c r="T139" s="10" t="n">
        <x:v>0.32</x:v>
      </x:c>
      <x:c r="U139" s="9" t="n">
        <x:v>70</x:v>
      </x:c>
      <x:c r="V139" s="2"/>
      <x:c r="W139" s="2" t="str">
        <x:v>https://pre-webunwto.s3.amazonaws.com/s3fs-public/2025-12/UN_Tourism_accommodation_hotels_12_2025.xlsx</x:v>
      </x:c>
      <x:c r="X139" s="2"/>
    </x:row>
    <x:row r="140" ht="23" customHeight="1">
      <x:c r="A140" s="2" t="str">
        <x:v>DMA</x:v>
      </x:c>
      <x:c r="B140" s="2" t="str">
        <x:v>Dominica</x:v>
      </x:c>
      <x:c r="C140" s="2" t="str">
        <x:v>LATAM and Caribbean</x:v>
      </x:c>
      <x:c r="D140" s="2" t="str">
        <x:v>Quantified</x:v>
      </x:c>
      <x:c r="E140" s="13" t="n">
        <x:v>2021</x:v>
      </x:c>
      <x:c r="F140" s="12" t="n">
        <x:v>1059</x:v>
      </x:c>
      <x:c r="G140" s="12" t="n">
        <x:v>109</x:v>
      </x:c>
      <x:c r="H140" s="14" t="str">
        <x:v>S01</x:v>
      </x:c>
      <x:c r="I140" s="2" t="str">
        <x:v>Low: older observation</x:v>
      </x:c>
      <x:c r="J140" s="2" t="str">
        <x:v>Reported ISIC 5510 hotels and similar; national scope varies</x:v>
      </x:c>
      <x:c r="K140" s="2" t="str"/>
      <x:c r="L140" s="10" t="n">
        <x:v>1</x:v>
      </x:c>
      <x:c r="M140" s="10" t="n">
        <x:v>1</x:v>
      </x:c>
      <x:c r="N140" s="10" t="n">
        <x:v>1</x:v>
      </x:c>
      <x:c r="O140" s="10" t="n">
        <x:v>0.5</x:v>
      </x:c>
      <x:c r="P140" s="10" t="n">
        <x:v>0.65</x:v>
      </x:c>
      <x:c r="Q140" s="10" t="n">
        <x:v>0.8</x:v>
      </x:c>
      <x:c r="R140" s="10" t="n">
        <x:v>0.1</x:v>
      </x:c>
      <x:c r="S140" s="10" t="n">
        <x:v>0.2</x:v>
      </x:c>
      <x:c r="T140" s="10" t="n">
        <x:v>0.32</x:v>
      </x:c>
      <x:c r="U140" s="9" t="n">
        <x:v>70</x:v>
      </x:c>
      <x:c r="V140" s="2"/>
      <x:c r="W140" s="2" t="str">
        <x:v>https://pre-webunwto.s3.amazonaws.com/s3fs-public/2025-12/UN_Tourism_accommodation_hotels_12_2025.xlsx</x:v>
      </x:c>
      <x:c r="X140" s="2"/>
    </x:row>
    <x:row r="141" ht="23" customHeight="1">
      <x:c r="A141" s="2" t="str">
        <x:v>DOM</x:v>
      </x:c>
      <x:c r="B141" s="2" t="str">
        <x:v>Dominican Republic</x:v>
      </x:c>
      <x:c r="C141" s="2" t="str">
        <x:v>LATAM and Caribbean</x:v>
      </x:c>
      <x:c r="D141" s="2" t="str">
        <x:v>Unquantified: no room observation</x:v>
      </x:c>
      <x:c r="E141" s="13" t="str">
        <x:v>Unstated</x:v>
      </x:c>
      <x:c r="F141" s="12"/>
      <x:c r="G141" s="12"/>
      <x:c r="H141" s="14" t="str">
        <x:v>S01</x:v>
      </x:c>
      <x:c r="I141" s="2" t="str">
        <x:v>Unquantified / excluded</x:v>
      </x:c>
      <x:c r="J141" s="2" t="str">
        <x:v>No numerical room observation retrieved</x:v>
      </x:c>
      <x:c r="K141" s="2" t="str"/>
      <x:c r="L141" s="10" t="n">
        <x:v>1</x:v>
      </x:c>
      <x:c r="M141" s="10" t="n">
        <x:v>1</x:v>
      </x:c>
      <x:c r="N141" s="10" t="n">
        <x:v>1</x:v>
      </x:c>
      <x:c r="O141" s="10" t="n">
        <x:v>0.5</x:v>
      </x:c>
      <x:c r="P141" s="10" t="n">
        <x:v>0.65</x:v>
      </x:c>
      <x:c r="Q141" s="10" t="n">
        <x:v>0.8</x:v>
      </x:c>
      <x:c r="R141" s="10" t="n">
        <x:v>0.1</x:v>
      </x:c>
      <x:c r="S141" s="10" t="n">
        <x:v>0.2</x:v>
      </x:c>
      <x:c r="T141" s="10" t="n">
        <x:v>0.32</x:v>
      </x:c>
      <x:c r="U141" s="9" t="n">
        <x:v>70</x:v>
      </x:c>
      <x:c r="V141" s="2"/>
      <x:c r="W141" s="2" t="str">
        <x:v>https://pre-webunwto.s3.amazonaws.com/s3fs-public/2025-12/UN_Tourism_accommodation_hotels_12_2025.xlsx</x:v>
      </x:c>
      <x:c r="X141" s="2"/>
    </x:row>
    <x:row r="142" ht="23" customHeight="1">
      <x:c r="A142" s="2" t="str">
        <x:v>ECU</x:v>
      </x:c>
      <x:c r="B142" s="2" t="str">
        <x:v>Ecuador</x:v>
      </x:c>
      <x:c r="C142" s="2" t="str">
        <x:v>LATAM and Caribbean</x:v>
      </x:c>
      <x:c r="D142" s="2" t="str">
        <x:v>Quantified</x:v>
      </x:c>
      <x:c r="E142" s="13" t="n">
        <x:v>2024</x:v>
      </x:c>
      <x:c r="F142" s="12" t="n">
        <x:v>83037</x:v>
      </x:c>
      <x:c r="G142" s="12" t="n">
        <x:v>5319</x:v>
      </x:c>
      <x:c r="H142" s="14" t="str">
        <x:v>S01</x:v>
      </x:c>
      <x:c r="I142" s="2" t="str">
        <x:v>Medium</x:v>
      </x:c>
      <x:c r="J142" s="2" t="str">
        <x:v>Reported ISIC 5510 hotels and similar; national scope varies</x:v>
      </x:c>
      <x:c r="K142" s="2" t="str"/>
      <x:c r="L142" s="10" t="n">
        <x:v>1</x:v>
      </x:c>
      <x:c r="M142" s="10" t="n">
        <x:v>1</x:v>
      </x:c>
      <x:c r="N142" s="10" t="n">
        <x:v>1</x:v>
      </x:c>
      <x:c r="O142" s="10" t="n">
        <x:v>0.5</x:v>
      </x:c>
      <x:c r="P142" s="10" t="n">
        <x:v>0.65</x:v>
      </x:c>
      <x:c r="Q142" s="10" t="n">
        <x:v>0.8</x:v>
      </x:c>
      <x:c r="R142" s="10" t="n">
        <x:v>0.1</x:v>
      </x:c>
      <x:c r="S142" s="10" t="n">
        <x:v>0.2</x:v>
      </x:c>
      <x:c r="T142" s="10" t="n">
        <x:v>0.32</x:v>
      </x:c>
      <x:c r="U142" s="9" t="n">
        <x:v>70</x:v>
      </x:c>
      <x:c r="V142" s="2"/>
      <x:c r="W142" s="2" t="str">
        <x:v>https://pre-webunwto.s3.amazonaws.com/s3fs-public/2025-12/UN_Tourism_accommodation_hotels_12_2025.xlsx</x:v>
      </x:c>
      <x:c r="X142" s="2"/>
    </x:row>
    <x:row r="143" ht="23" customHeight="1">
      <x:c r="A143" s="2" t="str">
        <x:v>SLV</x:v>
      </x:c>
      <x:c r="B143" s="2" t="str">
        <x:v>El Salvador</x:v>
      </x:c>
      <x:c r="C143" s="2" t="str">
        <x:v>LATAM and Caribbean</x:v>
      </x:c>
      <x:c r="D143" s="2" t="str">
        <x:v>Quantified</x:v>
      </x:c>
      <x:c r="E143" s="13" t="n">
        <x:v>2024</x:v>
      </x:c>
      <x:c r="F143" s="12" t="n">
        <x:v>7167</x:v>
      </x:c>
      <x:c r="G143" s="12" t="n">
        <x:v>433</x:v>
      </x:c>
      <x:c r="H143" s="14" t="str">
        <x:v>S01</x:v>
      </x:c>
      <x:c r="I143" s="2" t="str">
        <x:v>Medium</x:v>
      </x:c>
      <x:c r="J143" s="2" t="str">
        <x:v>Reported ISIC 5510 hotels and similar; national scope varies</x:v>
      </x:c>
      <x:c r="K143" s="2" t="str"/>
      <x:c r="L143" s="10" t="n">
        <x:v>1</x:v>
      </x:c>
      <x:c r="M143" s="10" t="n">
        <x:v>1</x:v>
      </x:c>
      <x:c r="N143" s="10" t="n">
        <x:v>1</x:v>
      </x:c>
      <x:c r="O143" s="10" t="n">
        <x:v>0.5</x:v>
      </x:c>
      <x:c r="P143" s="10" t="n">
        <x:v>0.65</x:v>
      </x:c>
      <x:c r="Q143" s="10" t="n">
        <x:v>0.8</x:v>
      </x:c>
      <x:c r="R143" s="10" t="n">
        <x:v>0.1</x:v>
      </x:c>
      <x:c r="S143" s="10" t="n">
        <x:v>0.2</x:v>
      </x:c>
      <x:c r="T143" s="10" t="n">
        <x:v>0.32</x:v>
      </x:c>
      <x:c r="U143" s="9" t="n">
        <x:v>70</x:v>
      </x:c>
      <x:c r="V143" s="2"/>
      <x:c r="W143" s="2" t="str">
        <x:v>https://pre-webunwto.s3.amazonaws.com/s3fs-public/2025-12/UN_Tourism_accommodation_hotels_12_2025.xlsx</x:v>
      </x:c>
      <x:c r="X143" s="2"/>
    </x:row>
    <x:row r="144" ht="23" customHeight="1">
      <x:c r="A144" s="2" t="str">
        <x:v>FLK</x:v>
      </x:c>
      <x:c r="B144" s="2" t="str">
        <x:v>Falkland Islands (Malvinas)</x:v>
      </x:c>
      <x:c r="C144" s="2" t="str">
        <x:v>LATAM and Caribbean</x:v>
      </x:c>
      <x:c r="D144" s="2" t="str">
        <x:v>Unquantified: no room observation</x:v>
      </x:c>
      <x:c r="E144" s="13" t="str">
        <x:v>Unstated</x:v>
      </x:c>
      <x:c r="F144" s="12"/>
      <x:c r="G144" s="12"/>
      <x:c r="H144" s="14" t="str">
        <x:v>S01</x:v>
      </x:c>
      <x:c r="I144" s="2" t="str">
        <x:v>Unquantified / excluded</x:v>
      </x:c>
      <x:c r="J144" s="2" t="str">
        <x:v>No numerical room observation retrieved</x:v>
      </x:c>
      <x:c r="K144" s="2" t="str"/>
      <x:c r="L144" s="10" t="n">
        <x:v>1</x:v>
      </x:c>
      <x:c r="M144" s="10" t="n">
        <x:v>1</x:v>
      </x:c>
      <x:c r="N144" s="10" t="n">
        <x:v>1</x:v>
      </x:c>
      <x:c r="O144" s="10" t="n">
        <x:v>0.5</x:v>
      </x:c>
      <x:c r="P144" s="10" t="n">
        <x:v>0.65</x:v>
      </x:c>
      <x:c r="Q144" s="10" t="n">
        <x:v>0.8</x:v>
      </x:c>
      <x:c r="R144" s="10" t="n">
        <x:v>0.1</x:v>
      </x:c>
      <x:c r="S144" s="10" t="n">
        <x:v>0.2</x:v>
      </x:c>
      <x:c r="T144" s="10" t="n">
        <x:v>0.32</x:v>
      </x:c>
      <x:c r="U144" s="9" t="n">
        <x:v>70</x:v>
      </x:c>
      <x:c r="V144" s="2"/>
      <x:c r="W144" s="2" t="str">
        <x:v>https://pre-webunwto.s3.amazonaws.com/s3fs-public/2025-12/UN_Tourism_accommodation_hotels_12_2025.xlsx</x:v>
      </x:c>
      <x:c r="X144" s="2"/>
    </x:row>
    <x:row r="145" ht="23" customHeight="1">
      <x:c r="A145" s="2" t="str">
        <x:v>GUF</x:v>
      </x:c>
      <x:c r="B145" s="2" t="str">
        <x:v>French Guiana</x:v>
      </x:c>
      <x:c r="C145" s="2" t="str">
        <x:v>LATAM and Caribbean</x:v>
      </x:c>
      <x:c r="D145" s="2" t="str">
        <x:v>Quantified</x:v>
      </x:c>
      <x:c r="E145" s="13" t="n">
        <x:v>2019</x:v>
      </x:c>
      <x:c r="F145" s="12" t="n">
        <x:v>1530</x:v>
      </x:c>
      <x:c r="G145" s="12"/>
      <x:c r="H145" s="14" t="str">
        <x:v>S01</x:v>
      </x:c>
      <x:c r="I145" s="2" t="str">
        <x:v>Low: older observation</x:v>
      </x:c>
      <x:c r="J145" s="2" t="str">
        <x:v>Reported ISIC 5510 hotels and similar; national scope varies</x:v>
      </x:c>
      <x:c r="K145" s="2" t="str"/>
      <x:c r="L145" s="10" t="n">
        <x:v>1</x:v>
      </x:c>
      <x:c r="M145" s="10" t="n">
        <x:v>1</x:v>
      </x:c>
      <x:c r="N145" s="10" t="n">
        <x:v>1</x:v>
      </x:c>
      <x:c r="O145" s="10" t="n">
        <x:v>0.5</x:v>
      </x:c>
      <x:c r="P145" s="10" t="n">
        <x:v>0.65</x:v>
      </x:c>
      <x:c r="Q145" s="10" t="n">
        <x:v>0.8</x:v>
      </x:c>
      <x:c r="R145" s="10" t="n">
        <x:v>0.1</x:v>
      </x:c>
      <x:c r="S145" s="10" t="n">
        <x:v>0.2</x:v>
      </x:c>
      <x:c r="T145" s="10" t="n">
        <x:v>0.32</x:v>
      </x:c>
      <x:c r="U145" s="9" t="n">
        <x:v>70</x:v>
      </x:c>
      <x:c r="V145" s="2"/>
      <x:c r="W145" s="2" t="str">
        <x:v>https://pre-webunwto.s3.amazonaws.com/s3fs-public/2025-12/UN_Tourism_accommodation_hotels_12_2025.xlsx</x:v>
      </x:c>
      <x:c r="X145" s="2"/>
    </x:row>
    <x:row r="146" ht="23" customHeight="1">
      <x:c r="A146" s="2" t="str">
        <x:v>GRD</x:v>
      </x:c>
      <x:c r="B146" s="2" t="str">
        <x:v>Grenada</x:v>
      </x:c>
      <x:c r="C146" s="2" t="str">
        <x:v>LATAM and Caribbean</x:v>
      </x:c>
      <x:c r="D146" s="2" t="str">
        <x:v>Quantified</x:v>
      </x:c>
      <x:c r="E146" s="13" t="n">
        <x:v>2022</x:v>
      </x:c>
      <x:c r="F146" s="12" t="n">
        <x:v>2448</x:v>
      </x:c>
      <x:c r="G146" s="12" t="n">
        <x:v>122</x:v>
      </x:c>
      <x:c r="H146" s="14" t="str">
        <x:v>S01</x:v>
      </x:c>
      <x:c r="I146" s="2" t="str">
        <x:v>Low: older observation</x:v>
      </x:c>
      <x:c r="J146" s="2" t="str">
        <x:v>Reported ISIC 5510 hotels and similar; national scope varies</x:v>
      </x:c>
      <x:c r="K146" s="2" t="str"/>
      <x:c r="L146" s="10" t="n">
        <x:v>1</x:v>
      </x:c>
      <x:c r="M146" s="10" t="n">
        <x:v>1</x:v>
      </x:c>
      <x:c r="N146" s="10" t="n">
        <x:v>1</x:v>
      </x:c>
      <x:c r="O146" s="10" t="n">
        <x:v>0.5</x:v>
      </x:c>
      <x:c r="P146" s="10" t="n">
        <x:v>0.65</x:v>
      </x:c>
      <x:c r="Q146" s="10" t="n">
        <x:v>0.8</x:v>
      </x:c>
      <x:c r="R146" s="10" t="n">
        <x:v>0.1</x:v>
      </x:c>
      <x:c r="S146" s="10" t="n">
        <x:v>0.2</x:v>
      </x:c>
      <x:c r="T146" s="10" t="n">
        <x:v>0.32</x:v>
      </x:c>
      <x:c r="U146" s="9" t="n">
        <x:v>70</x:v>
      </x:c>
      <x:c r="V146" s="2"/>
      <x:c r="W146" s="2" t="str">
        <x:v>https://pre-webunwto.s3.amazonaws.com/s3fs-public/2025-12/UN_Tourism_accommodation_hotels_12_2025.xlsx</x:v>
      </x:c>
      <x:c r="X146" s="2"/>
    </x:row>
    <x:row r="147" ht="23" customHeight="1">
      <x:c r="A147" s="2" t="str">
        <x:v>GLP</x:v>
      </x:c>
      <x:c r="B147" s="2" t="str">
        <x:v>Guadeloupe</x:v>
      </x:c>
      <x:c r="C147" s="2" t="str">
        <x:v>LATAM and Caribbean</x:v>
      </x:c>
      <x:c r="D147" s="2" t="str">
        <x:v>Unquantified: stale pre-2019 stock</x:v>
      </x:c>
      <x:c r="E147" s="13" t="n">
        <x:v>2016</x:v>
      </x:c>
      <x:c r="F147" s="12" t="n">
        <x:v>3236</x:v>
      </x:c>
      <x:c r="G147" s="12"/>
      <x:c r="H147" s="14" t="str">
        <x:v>S01</x:v>
      </x:c>
      <x:c r="I147" s="2" t="str">
        <x:v>Unquantified / excluded</x:v>
      </x:c>
      <x:c r="J147" s="2" t="str">
        <x:v>Reported ISIC 5510 hotels and similar; national scope varies</x:v>
      </x:c>
      <x:c r="K147" s="2" t="str"/>
      <x:c r="L147" s="10" t="n">
        <x:v>1</x:v>
      </x:c>
      <x:c r="M147" s="10" t="n">
        <x:v>1</x:v>
      </x:c>
      <x:c r="N147" s="10" t="n">
        <x:v>1</x:v>
      </x:c>
      <x:c r="O147" s="10" t="n">
        <x:v>0.5</x:v>
      </x:c>
      <x:c r="P147" s="10" t="n">
        <x:v>0.65</x:v>
      </x:c>
      <x:c r="Q147" s="10" t="n">
        <x:v>0.8</x:v>
      </x:c>
      <x:c r="R147" s="10" t="n">
        <x:v>0.1</x:v>
      </x:c>
      <x:c r="S147" s="10" t="n">
        <x:v>0.2</x:v>
      </x:c>
      <x:c r="T147" s="10" t="n">
        <x:v>0.32</x:v>
      </x:c>
      <x:c r="U147" s="9" t="n">
        <x:v>70</x:v>
      </x:c>
      <x:c r="V147" s="2"/>
      <x:c r="W147" s="2" t="str">
        <x:v>https://pre-webunwto.s3.amazonaws.com/s3fs-public/2025-12/UN_Tourism_accommodation_hotels_12_2025.xlsx</x:v>
      </x:c>
      <x:c r="X147" s="2"/>
    </x:row>
    <x:row r="148" ht="23" customHeight="1">
      <x:c r="A148" s="2" t="str">
        <x:v>GTM</x:v>
      </x:c>
      <x:c r="B148" s="2" t="str">
        <x:v>Guatemala</x:v>
      </x:c>
      <x:c r="C148" s="2" t="str">
        <x:v>LATAM and Caribbean</x:v>
      </x:c>
      <x:c r="D148" s="2" t="str">
        <x:v>Quantified</x:v>
      </x:c>
      <x:c r="E148" s="13" t="n">
        <x:v>2022</x:v>
      </x:c>
      <x:c r="F148" s="12" t="n">
        <x:v>57191</x:v>
      </x:c>
      <x:c r="G148" s="12" t="n">
        <x:v>3345</x:v>
      </x:c>
      <x:c r="H148" s="14" t="str">
        <x:v>S01</x:v>
      </x:c>
      <x:c r="I148" s="2" t="str">
        <x:v>Low: older observation</x:v>
      </x:c>
      <x:c r="J148" s="2" t="str">
        <x:v>Reported ISIC 5510 hotels and similar; national scope varies</x:v>
      </x:c>
      <x:c r="K148" s="2" t="str"/>
      <x:c r="L148" s="10" t="n">
        <x:v>1</x:v>
      </x:c>
      <x:c r="M148" s="10" t="n">
        <x:v>1</x:v>
      </x:c>
      <x:c r="N148" s="10" t="n">
        <x:v>1</x:v>
      </x:c>
      <x:c r="O148" s="10" t="n">
        <x:v>0.5</x:v>
      </x:c>
      <x:c r="P148" s="10" t="n">
        <x:v>0.65</x:v>
      </x:c>
      <x:c r="Q148" s="10" t="n">
        <x:v>0.8</x:v>
      </x:c>
      <x:c r="R148" s="10" t="n">
        <x:v>0.1</x:v>
      </x:c>
      <x:c r="S148" s="10" t="n">
        <x:v>0.2</x:v>
      </x:c>
      <x:c r="T148" s="10" t="n">
        <x:v>0.32</x:v>
      </x:c>
      <x:c r="U148" s="9" t="n">
        <x:v>70</x:v>
      </x:c>
      <x:c r="V148" s="2"/>
      <x:c r="W148" s="2" t="str">
        <x:v>https://pre-webunwto.s3.amazonaws.com/s3fs-public/2025-12/UN_Tourism_accommodation_hotels_12_2025.xlsx</x:v>
      </x:c>
      <x:c r="X148" s="2"/>
    </x:row>
    <x:row r="149" ht="23" customHeight="1">
      <x:c r="A149" s="2" t="str">
        <x:v>GUY</x:v>
      </x:c>
      <x:c r="B149" s="2" t="str">
        <x:v>Guyana</x:v>
      </x:c>
      <x:c r="C149" s="2" t="str">
        <x:v>LATAM and Caribbean</x:v>
      </x:c>
      <x:c r="D149" s="2" t="str">
        <x:v>Quantified</x:v>
      </x:c>
      <x:c r="E149" s="13" t="n">
        <x:v>2022</x:v>
      </x:c>
      <x:c r="F149" s="12" t="n">
        <x:v>3414</x:v>
      </x:c>
      <x:c r="G149" s="12"/>
      <x:c r="H149" s="14" t="str">
        <x:v>S01</x:v>
      </x:c>
      <x:c r="I149" s="2" t="str">
        <x:v>Low: older observation</x:v>
      </x:c>
      <x:c r="J149" s="2" t="str">
        <x:v>Reported ISIC 5510 hotels and similar; national scope varies</x:v>
      </x:c>
      <x:c r="K149" s="2" t="str"/>
      <x:c r="L149" s="10" t="n">
        <x:v>1</x:v>
      </x:c>
      <x:c r="M149" s="10" t="n">
        <x:v>1</x:v>
      </x:c>
      <x:c r="N149" s="10" t="n">
        <x:v>1</x:v>
      </x:c>
      <x:c r="O149" s="10" t="n">
        <x:v>0.5</x:v>
      </x:c>
      <x:c r="P149" s="10" t="n">
        <x:v>0.65</x:v>
      </x:c>
      <x:c r="Q149" s="10" t="n">
        <x:v>0.8</x:v>
      </x:c>
      <x:c r="R149" s="10" t="n">
        <x:v>0.1</x:v>
      </x:c>
      <x:c r="S149" s="10" t="n">
        <x:v>0.2</x:v>
      </x:c>
      <x:c r="T149" s="10" t="n">
        <x:v>0.32</x:v>
      </x:c>
      <x:c r="U149" s="9" t="n">
        <x:v>70</x:v>
      </x:c>
      <x:c r="V149" s="2"/>
      <x:c r="W149" s="2" t="str">
        <x:v>https://pre-webunwto.s3.amazonaws.com/s3fs-public/2025-12/UN_Tourism_accommodation_hotels_12_2025.xlsx</x:v>
      </x:c>
      <x:c r="X149" s="2"/>
    </x:row>
    <x:row r="150" ht="23" customHeight="1">
      <x:c r="A150" s="2" t="str">
        <x:v>HTI</x:v>
      </x:c>
      <x:c r="B150" s="2" t="str">
        <x:v>Haiti</x:v>
      </x:c>
      <x:c r="C150" s="2" t="str">
        <x:v>LATAM and Caribbean</x:v>
      </x:c>
      <x:c r="D150" s="2" t="str">
        <x:v>Unquantified: stale pre-2019 stock</x:v>
      </x:c>
      <x:c r="E150" s="13" t="n">
        <x:v>1999</x:v>
      </x:c>
      <x:c r="F150" s="12" t="n">
        <x:v>1758</x:v>
      </x:c>
      <x:c r="G150" s="12"/>
      <x:c r="H150" s="14" t="str">
        <x:v>S01</x:v>
      </x:c>
      <x:c r="I150" s="2" t="str">
        <x:v>Unquantified / excluded</x:v>
      </x:c>
      <x:c r="J150" s="2" t="str">
        <x:v>Reported ISIC 5510 hotels and similar; national scope varies</x:v>
      </x:c>
      <x:c r="K150" s="2" t="str"/>
      <x:c r="L150" s="10" t="n">
        <x:v>1</x:v>
      </x:c>
      <x:c r="M150" s="10" t="n">
        <x:v>1</x:v>
      </x:c>
      <x:c r="N150" s="10" t="n">
        <x:v>1</x:v>
      </x:c>
      <x:c r="O150" s="10" t="n">
        <x:v>0.5</x:v>
      </x:c>
      <x:c r="P150" s="10" t="n">
        <x:v>0.65</x:v>
      </x:c>
      <x:c r="Q150" s="10" t="n">
        <x:v>0.8</x:v>
      </x:c>
      <x:c r="R150" s="10" t="n">
        <x:v>0.1</x:v>
      </x:c>
      <x:c r="S150" s="10" t="n">
        <x:v>0.2</x:v>
      </x:c>
      <x:c r="T150" s="10" t="n">
        <x:v>0.32</x:v>
      </x:c>
      <x:c r="U150" s="9" t="n">
        <x:v>70</x:v>
      </x:c>
      <x:c r="V150" s="2"/>
      <x:c r="W150" s="2" t="str">
        <x:v>https://pre-webunwto.s3.amazonaws.com/s3fs-public/2025-12/UN_Tourism_accommodation_hotels_12_2025.xlsx</x:v>
      </x:c>
      <x:c r="X150" s="2"/>
    </x:row>
    <x:row r="151" ht="23" customHeight="1">
      <x:c r="A151" s="2" t="str">
        <x:v>HND</x:v>
      </x:c>
      <x:c r="B151" s="2" t="str">
        <x:v>Honduras</x:v>
      </x:c>
      <x:c r="C151" s="2" t="str">
        <x:v>LATAM and Caribbean</x:v>
      </x:c>
      <x:c r="D151" s="2" t="str">
        <x:v>Quantified</x:v>
      </x:c>
      <x:c r="E151" s="13" t="n">
        <x:v>2022</x:v>
      </x:c>
      <x:c r="F151" s="12" t="n">
        <x:v>31741</x:v>
      </x:c>
      <x:c r="G151" s="12" t="n">
        <x:v>1829</x:v>
      </x:c>
      <x:c r="H151" s="14" t="str">
        <x:v>S01</x:v>
      </x:c>
      <x:c r="I151" s="2" t="str">
        <x:v>Low: older observation</x:v>
      </x:c>
      <x:c r="J151" s="2" t="str">
        <x:v>Reported ISIC 5510 hotels and similar; national scope varies</x:v>
      </x:c>
      <x:c r="K151" s="2" t="str"/>
      <x:c r="L151" s="10" t="n">
        <x:v>1</x:v>
      </x:c>
      <x:c r="M151" s="10" t="n">
        <x:v>1</x:v>
      </x:c>
      <x:c r="N151" s="10" t="n">
        <x:v>1</x:v>
      </x:c>
      <x:c r="O151" s="10" t="n">
        <x:v>0.5</x:v>
      </x:c>
      <x:c r="P151" s="10" t="n">
        <x:v>0.65</x:v>
      </x:c>
      <x:c r="Q151" s="10" t="n">
        <x:v>0.8</x:v>
      </x:c>
      <x:c r="R151" s="10" t="n">
        <x:v>0.1</x:v>
      </x:c>
      <x:c r="S151" s="10" t="n">
        <x:v>0.2</x:v>
      </x:c>
      <x:c r="T151" s="10" t="n">
        <x:v>0.32</x:v>
      </x:c>
      <x:c r="U151" s="9" t="n">
        <x:v>70</x:v>
      </x:c>
      <x:c r="V151" s="2"/>
      <x:c r="W151" s="2" t="str">
        <x:v>https://pre-webunwto.s3.amazonaws.com/s3fs-public/2025-12/UN_Tourism_accommodation_hotels_12_2025.xlsx</x:v>
      </x:c>
      <x:c r="X151" s="2"/>
    </x:row>
    <x:row r="152" ht="23" customHeight="1">
      <x:c r="A152" s="2" t="str">
        <x:v>JAM</x:v>
      </x:c>
      <x:c r="B152" s="2" t="str">
        <x:v>Jamaica</x:v>
      </x:c>
      <x:c r="C152" s="2" t="str">
        <x:v>LATAM and Caribbean</x:v>
      </x:c>
      <x:c r="D152" s="2" t="str">
        <x:v>Quantified</x:v>
      </x:c>
      <x:c r="E152" s="13" t="n">
        <x:v>2022</x:v>
      </x:c>
      <x:c r="F152" s="12" t="n">
        <x:v>28955</x:v>
      </x:c>
      <x:c r="G152" s="12" t="n">
        <x:v>429</x:v>
      </x:c>
      <x:c r="H152" s="14" t="str">
        <x:v>S01</x:v>
      </x:c>
      <x:c r="I152" s="2" t="str">
        <x:v>Low: older observation</x:v>
      </x:c>
      <x:c r="J152" s="2" t="str">
        <x:v>Reported ISIC 5510 hotels and similar; national scope varies</x:v>
      </x:c>
      <x:c r="K152" s="2" t="str"/>
      <x:c r="L152" s="10" t="n">
        <x:v>1</x:v>
      </x:c>
      <x:c r="M152" s="10" t="n">
        <x:v>1</x:v>
      </x:c>
      <x:c r="N152" s="10" t="n">
        <x:v>1</x:v>
      </x:c>
      <x:c r="O152" s="10" t="n">
        <x:v>0.5</x:v>
      </x:c>
      <x:c r="P152" s="10" t="n">
        <x:v>0.65</x:v>
      </x:c>
      <x:c r="Q152" s="10" t="n">
        <x:v>0.8</x:v>
      </x:c>
      <x:c r="R152" s="10" t="n">
        <x:v>0.1</x:v>
      </x:c>
      <x:c r="S152" s="10" t="n">
        <x:v>0.2</x:v>
      </x:c>
      <x:c r="T152" s="10" t="n">
        <x:v>0.32</x:v>
      </x:c>
      <x:c r="U152" s="9" t="n">
        <x:v>70</x:v>
      </x:c>
      <x:c r="V152" s="2"/>
      <x:c r="W152" s="2" t="str">
        <x:v>https://pre-webunwto.s3.amazonaws.com/s3fs-public/2025-12/UN_Tourism_accommodation_hotels_12_2025.xlsx</x:v>
      </x:c>
      <x:c r="X152" s="2"/>
    </x:row>
    <x:row r="153" ht="23" customHeight="1">
      <x:c r="A153" s="2" t="str">
        <x:v>MTQ</x:v>
      </x:c>
      <x:c r="B153" s="2" t="str">
        <x:v>Martinique</x:v>
      </x:c>
      <x:c r="C153" s="2" t="str">
        <x:v>LATAM and Caribbean</x:v>
      </x:c>
      <x:c r="D153" s="2" t="str">
        <x:v>Quantified</x:v>
      </x:c>
      <x:c r="E153" s="13" t="n">
        <x:v>2022</x:v>
      </x:c>
      <x:c r="F153" s="12" t="n">
        <x:v>4200</x:v>
      </x:c>
      <x:c r="G153" s="12" t="n">
        <x:v>162</x:v>
      </x:c>
      <x:c r="H153" s="14" t="str">
        <x:v>S01</x:v>
      </x:c>
      <x:c r="I153" s="2" t="str">
        <x:v>Low: older observation</x:v>
      </x:c>
      <x:c r="J153" s="2" t="str">
        <x:v>Reported ISIC 5510 hotels and similar; national scope varies</x:v>
      </x:c>
      <x:c r="K153" s="2" t="str"/>
      <x:c r="L153" s="10" t="n">
        <x:v>1</x:v>
      </x:c>
      <x:c r="M153" s="10" t="n">
        <x:v>1</x:v>
      </x:c>
      <x:c r="N153" s="10" t="n">
        <x:v>1</x:v>
      </x:c>
      <x:c r="O153" s="10" t="n">
        <x:v>0.5</x:v>
      </x:c>
      <x:c r="P153" s="10" t="n">
        <x:v>0.65</x:v>
      </x:c>
      <x:c r="Q153" s="10" t="n">
        <x:v>0.8</x:v>
      </x:c>
      <x:c r="R153" s="10" t="n">
        <x:v>0.1</x:v>
      </x:c>
      <x:c r="S153" s="10" t="n">
        <x:v>0.2</x:v>
      </x:c>
      <x:c r="T153" s="10" t="n">
        <x:v>0.32</x:v>
      </x:c>
      <x:c r="U153" s="9" t="n">
        <x:v>70</x:v>
      </x:c>
      <x:c r="V153" s="2"/>
      <x:c r="W153" s="2" t="str">
        <x:v>https://pre-webunwto.s3.amazonaws.com/s3fs-public/2025-12/UN_Tourism_accommodation_hotels_12_2025.xlsx</x:v>
      </x:c>
      <x:c r="X153" s="2"/>
    </x:row>
    <x:row r="154" ht="23" customHeight="1">
      <x:c r="A154" s="2" t="str">
        <x:v>MEX</x:v>
      </x:c>
      <x:c r="B154" s="2" t="str">
        <x:v>Mexico</x:v>
      </x:c>
      <x:c r="C154" s="2" t="str">
        <x:v>LATAM and Caribbean</x:v>
      </x:c>
      <x:c r="D154" s="2" t="str">
        <x:v>Quantified</x:v>
      </x:c>
      <x:c r="E154" s="13" t="n">
        <x:v>2024</x:v>
      </x:c>
      <x:c r="F154" s="12" t="n">
        <x:v>899389</x:v>
      </x:c>
      <x:c r="G154" s="12" t="n">
        <x:v>26911</x:v>
      </x:c>
      <x:c r="H154" s="14" t="str">
        <x:v>S12</x:v>
      </x:c>
      <x:c r="I154" s="2" t="str">
        <x:v>Medium</x:v>
      </x:c>
      <x:c r="J154" s="2" t="str">
        <x:v>Estimated hotels</x:v>
      </x:c>
      <x:c r="K154" s="2" t="str">
        <x:v>Horwath / historical SECTUR estimate. Do not substitute a different unverified 2024 establishment figure.</x:v>
      </x:c>
      <x:c r="L154" s="10" t="n">
        <x:v>1</x:v>
      </x:c>
      <x:c r="M154" s="10" t="n">
        <x:v>1</x:v>
      </x:c>
      <x:c r="N154" s="10" t="n">
        <x:v>1</x:v>
      </x:c>
      <x:c r="O154" s="10" t="n">
        <x:v>0.5</x:v>
      </x:c>
      <x:c r="P154" s="10" t="n">
        <x:v>0.65</x:v>
      </x:c>
      <x:c r="Q154" s="10" t="n">
        <x:v>0.8</x:v>
      </x:c>
      <x:c r="R154" s="10" t="n">
        <x:v>0.1</x:v>
      </x:c>
      <x:c r="S154" s="10" t="n">
        <x:v>0.2</x:v>
      </x:c>
      <x:c r="T154" s="10" t="n">
        <x:v>0.32</x:v>
      </x:c>
      <x:c r="U154" s="9" t="n">
        <x:v>70</x:v>
      </x:c>
      <x:c r="V154" s="2"/>
      <x:c r="W154" s="2" t="str">
        <x:v>https://horwathhtl.com/wp-content/uploads/2025/04/Mexico-Hotel-Market-2024.pdf</x:v>
      </x:c>
      <x:c r="X154" s="2"/>
    </x:row>
    <x:row r="155" ht="23" customHeight="1">
      <x:c r="A155" s="2" t="str">
        <x:v>MSR</x:v>
      </x:c>
      <x:c r="B155" s="2" t="str">
        <x:v>Montserrat</x:v>
      </x:c>
      <x:c r="C155" s="2" t="str">
        <x:v>LATAM and Caribbean</x:v>
      </x:c>
      <x:c r="D155" s="2" t="str">
        <x:v>Unquantified: stale pre-2019 stock</x:v>
      </x:c>
      <x:c r="E155" s="13" t="n">
        <x:v>1999</x:v>
      </x:c>
      <x:c r="F155" s="12" t="n">
        <x:v>243</x:v>
      </x:c>
      <x:c r="G155" s="12"/>
      <x:c r="H155" s="14" t="str">
        <x:v>S01</x:v>
      </x:c>
      <x:c r="I155" s="2" t="str">
        <x:v>Unquantified / excluded</x:v>
      </x:c>
      <x:c r="J155" s="2" t="str">
        <x:v>Reported ISIC 5510 hotels and similar; national scope varies</x:v>
      </x:c>
      <x:c r="K155" s="2" t="str"/>
      <x:c r="L155" s="10" t="n">
        <x:v>1</x:v>
      </x:c>
      <x:c r="M155" s="10" t="n">
        <x:v>1</x:v>
      </x:c>
      <x:c r="N155" s="10" t="n">
        <x:v>1</x:v>
      </x:c>
      <x:c r="O155" s="10" t="n">
        <x:v>0.5</x:v>
      </x:c>
      <x:c r="P155" s="10" t="n">
        <x:v>0.65</x:v>
      </x:c>
      <x:c r="Q155" s="10" t="n">
        <x:v>0.8</x:v>
      </x:c>
      <x:c r="R155" s="10" t="n">
        <x:v>0.1</x:v>
      </x:c>
      <x:c r="S155" s="10" t="n">
        <x:v>0.2</x:v>
      </x:c>
      <x:c r="T155" s="10" t="n">
        <x:v>0.32</x:v>
      </x:c>
      <x:c r="U155" s="9" t="n">
        <x:v>70</x:v>
      </x:c>
      <x:c r="V155" s="2"/>
      <x:c r="W155" s="2" t="str">
        <x:v>https://pre-webunwto.s3.amazonaws.com/s3fs-public/2025-12/UN_Tourism_accommodation_hotels_12_2025.xlsx</x:v>
      </x:c>
      <x:c r="X155" s="2"/>
    </x:row>
    <x:row r="156" ht="23" customHeight="1">
      <x:c r="A156" s="2" t="str">
        <x:v>NIC</x:v>
      </x:c>
      <x:c r="B156" s="2" t="str">
        <x:v>Nicaragua</x:v>
      </x:c>
      <x:c r="C156" s="2" t="str">
        <x:v>LATAM and Caribbean</x:v>
      </x:c>
      <x:c r="D156" s="2" t="str">
        <x:v>Quantified</x:v>
      </x:c>
      <x:c r="E156" s="13" t="n">
        <x:v>2022</x:v>
      </x:c>
      <x:c r="F156" s="12" t="n">
        <x:v>12785</x:v>
      </x:c>
      <x:c r="G156" s="12" t="n">
        <x:v>1000</x:v>
      </x:c>
      <x:c r="H156" s="14" t="str">
        <x:v>S01</x:v>
      </x:c>
      <x:c r="I156" s="2" t="str">
        <x:v>Low: older observation</x:v>
      </x:c>
      <x:c r="J156" s="2" t="str">
        <x:v>Reported ISIC 5510 hotels and similar; national scope varies</x:v>
      </x:c>
      <x:c r="K156" s="2" t="str"/>
      <x:c r="L156" s="10" t="n">
        <x:v>1</x:v>
      </x:c>
      <x:c r="M156" s="10" t="n">
        <x:v>1</x:v>
      </x:c>
      <x:c r="N156" s="10" t="n">
        <x:v>1</x:v>
      </x:c>
      <x:c r="O156" s="10" t="n">
        <x:v>0.5</x:v>
      </x:c>
      <x:c r="P156" s="10" t="n">
        <x:v>0.65</x:v>
      </x:c>
      <x:c r="Q156" s="10" t="n">
        <x:v>0.8</x:v>
      </x:c>
      <x:c r="R156" s="10" t="n">
        <x:v>0.1</x:v>
      </x:c>
      <x:c r="S156" s="10" t="n">
        <x:v>0.2</x:v>
      </x:c>
      <x:c r="T156" s="10" t="n">
        <x:v>0.32</x:v>
      </x:c>
      <x:c r="U156" s="9" t="n">
        <x:v>70</x:v>
      </x:c>
      <x:c r="V156" s="2"/>
      <x:c r="W156" s="2" t="str">
        <x:v>https://pre-webunwto.s3.amazonaws.com/s3fs-public/2025-12/UN_Tourism_accommodation_hotels_12_2025.xlsx</x:v>
      </x:c>
      <x:c r="X156" s="2"/>
    </x:row>
    <x:row r="157" ht="23" customHeight="1">
      <x:c r="A157" s="2" t="str">
        <x:v>PAN</x:v>
      </x:c>
      <x:c r="B157" s="2" t="str">
        <x:v>Panama</x:v>
      </x:c>
      <x:c r="C157" s="2" t="str">
        <x:v>LATAM and Caribbean</x:v>
      </x:c>
      <x:c r="D157" s="2" t="str">
        <x:v>Quantified</x:v>
      </x:c>
      <x:c r="E157" s="13" t="n">
        <x:v>2022</x:v>
      </x:c>
      <x:c r="F157" s="12" t="n">
        <x:v>32530</x:v>
      </x:c>
      <x:c r="G157" s="12" t="n">
        <x:v>987</x:v>
      </x:c>
      <x:c r="H157" s="14" t="str">
        <x:v>S01</x:v>
      </x:c>
      <x:c r="I157" s="2" t="str">
        <x:v>Low: older observation</x:v>
      </x:c>
      <x:c r="J157" s="2" t="str">
        <x:v>Reported ISIC 5510 hotels and similar; national scope varies</x:v>
      </x:c>
      <x:c r="K157" s="2" t="str"/>
      <x:c r="L157" s="10" t="n">
        <x:v>1</x:v>
      </x:c>
      <x:c r="M157" s="10" t="n">
        <x:v>1</x:v>
      </x:c>
      <x:c r="N157" s="10" t="n">
        <x:v>1</x:v>
      </x:c>
      <x:c r="O157" s="10" t="n">
        <x:v>0.5</x:v>
      </x:c>
      <x:c r="P157" s="10" t="n">
        <x:v>0.65</x:v>
      </x:c>
      <x:c r="Q157" s="10" t="n">
        <x:v>0.8</x:v>
      </x:c>
      <x:c r="R157" s="10" t="n">
        <x:v>0.1</x:v>
      </x:c>
      <x:c r="S157" s="10" t="n">
        <x:v>0.2</x:v>
      </x:c>
      <x:c r="T157" s="10" t="n">
        <x:v>0.32</x:v>
      </x:c>
      <x:c r="U157" s="9" t="n">
        <x:v>70</x:v>
      </x:c>
      <x:c r="V157" s="2"/>
      <x:c r="W157" s="2" t="str">
        <x:v>https://pre-webunwto.s3.amazonaws.com/s3fs-public/2025-12/UN_Tourism_accommodation_hotels_12_2025.xlsx</x:v>
      </x:c>
      <x:c r="X157" s="2"/>
    </x:row>
    <x:row r="158" ht="23" customHeight="1">
      <x:c r="A158" s="2" t="str">
        <x:v>PRY</x:v>
      </x:c>
      <x:c r="B158" s="2" t="str">
        <x:v>Paraguay</x:v>
      </x:c>
      <x:c r="C158" s="2" t="str">
        <x:v>LATAM and Caribbean</x:v>
      </x:c>
      <x:c r="D158" s="2" t="str">
        <x:v>Quantified</x:v>
      </x:c>
      <x:c r="E158" s="13" t="n">
        <x:v>2022</x:v>
      </x:c>
      <x:c r="F158" s="12" t="n">
        <x:v>14113</x:v>
      </x:c>
      <x:c r="G158" s="12" t="n">
        <x:v>743</x:v>
      </x:c>
      <x:c r="H158" s="14" t="str">
        <x:v>S01</x:v>
      </x:c>
      <x:c r="I158" s="2" t="str">
        <x:v>Low: older observation</x:v>
      </x:c>
      <x:c r="J158" s="2" t="str">
        <x:v>Reported ISIC 5510 hotels and similar; national scope varies</x:v>
      </x:c>
      <x:c r="K158" s="2" t="str"/>
      <x:c r="L158" s="10" t="n">
        <x:v>1</x:v>
      </x:c>
      <x:c r="M158" s="10" t="n">
        <x:v>1</x:v>
      </x:c>
      <x:c r="N158" s="10" t="n">
        <x:v>1</x:v>
      </x:c>
      <x:c r="O158" s="10" t="n">
        <x:v>0.5</x:v>
      </x:c>
      <x:c r="P158" s="10" t="n">
        <x:v>0.65</x:v>
      </x:c>
      <x:c r="Q158" s="10" t="n">
        <x:v>0.8</x:v>
      </x:c>
      <x:c r="R158" s="10" t="n">
        <x:v>0.1</x:v>
      </x:c>
      <x:c r="S158" s="10" t="n">
        <x:v>0.2</x:v>
      </x:c>
      <x:c r="T158" s="10" t="n">
        <x:v>0.32</x:v>
      </x:c>
      <x:c r="U158" s="9" t="n">
        <x:v>70</x:v>
      </x:c>
      <x:c r="V158" s="2"/>
      <x:c r="W158" s="2" t="str">
        <x:v>https://pre-webunwto.s3.amazonaws.com/s3fs-public/2025-12/UN_Tourism_accommodation_hotels_12_2025.xlsx</x:v>
      </x:c>
      <x:c r="X158" s="2"/>
    </x:row>
    <x:row r="159" ht="23" customHeight="1">
      <x:c r="A159" s="2" t="str">
        <x:v>PER</x:v>
      </x:c>
      <x:c r="B159" s="2" t="str">
        <x:v>Peru</x:v>
      </x:c>
      <x:c r="C159" s="2" t="str">
        <x:v>LATAM and Caribbean</x:v>
      </x:c>
      <x:c r="D159" s="2" t="str">
        <x:v>Quantified</x:v>
      </x:c>
      <x:c r="E159" s="13" t="n">
        <x:v>2024</x:v>
      </x:c>
      <x:c r="F159" s="12" t="n">
        <x:v>329340</x:v>
      </x:c>
      <x:c r="G159" s="12" t="n">
        <x:v>28050</x:v>
      </x:c>
      <x:c r="H159" s="14" t="str">
        <x:v>S28</x:v>
      </x:c>
      <x:c r="I159" s="2" t="str">
        <x:v>Medium</x:v>
      </x:c>
      <x:c r="J159" s="2" t="str">
        <x:v>Broad lodging capacity, government comparison</x:v>
      </x:c>
      <x:c r="K159" s="2" t="str">
        <x:v>Chile government guide 2026 p31 reproduces MINCETUR 2024 data: 329,340 rooms / 28,050 establishments, source S28. S20 is inaccessible and discovery-only. Scope factors 60%/75%/90% are modeling assumptions applied to S28 broad lodging, not to S20.</x:v>
      </x:c>
      <x:c r="L159" s="10" t="n">
        <x:v>0.6</x:v>
      </x:c>
      <x:c r="M159" s="10" t="n">
        <x:v>0.75</x:v>
      </x:c>
      <x:c r="N159" s="10" t="n">
        <x:v>0.9</x:v>
      </x:c>
      <x:c r="O159" s="10" t="n">
        <x:v>0.5</x:v>
      </x:c>
      <x:c r="P159" s="10" t="n">
        <x:v>0.65</x:v>
      </x:c>
      <x:c r="Q159" s="10" t="n">
        <x:v>0.8</x:v>
      </x:c>
      <x:c r="R159" s="10" t="n">
        <x:v>0.1</x:v>
      </x:c>
      <x:c r="S159" s="10" t="n">
        <x:v>0.2</x:v>
      </x:c>
      <x:c r="T159" s="10" t="n">
        <x:v>0.32</x:v>
      </x:c>
      <x:c r="U159" s="9" t="n">
        <x:v>70</x:v>
      </x:c>
      <x:c r="V159" s="2"/>
      <x:c r="W159" s="2" t="str">
        <x:v>https://www.subturismo.gob.cl/wp-content/uploads/2026/04/guia-del-inversionista-2026.pdf</x:v>
      </x:c>
      <x:c r="X159" s="2"/>
    </x:row>
    <x:row r="160" ht="23" customHeight="1">
      <x:c r="A160" s="2" t="str">
        <x:v>PRI</x:v>
      </x:c>
      <x:c r="B160" s="2" t="str">
        <x:v>Puerto Rico</x:v>
      </x:c>
      <x:c r="C160" s="2" t="str">
        <x:v>LATAM and Caribbean</x:v>
      </x:c>
      <x:c r="D160" s="2" t="str">
        <x:v>Quantified</x:v>
      </x:c>
      <x:c r="E160" s="13" t="n">
        <x:v>2020</x:v>
      </x:c>
      <x:c r="F160" s="12" t="n">
        <x:v>14488</x:v>
      </x:c>
      <x:c r="G160" s="12" t="n">
        <x:v>159</x:v>
      </x:c>
      <x:c r="H160" s="14" t="str">
        <x:v>S01</x:v>
      </x:c>
      <x:c r="I160" s="2" t="str">
        <x:v>Low: older observation</x:v>
      </x:c>
      <x:c r="J160" s="2" t="str">
        <x:v>Reported ISIC 5510 hotels and similar; national scope varies</x:v>
      </x:c>
      <x:c r="K160" s="2" t="str"/>
      <x:c r="L160" s="10" t="n">
        <x:v>1</x:v>
      </x:c>
      <x:c r="M160" s="10" t="n">
        <x:v>1</x:v>
      </x:c>
      <x:c r="N160" s="10" t="n">
        <x:v>1</x:v>
      </x:c>
      <x:c r="O160" s="10" t="n">
        <x:v>0.5</x:v>
      </x:c>
      <x:c r="P160" s="10" t="n">
        <x:v>0.65</x:v>
      </x:c>
      <x:c r="Q160" s="10" t="n">
        <x:v>0.8</x:v>
      </x:c>
      <x:c r="R160" s="10" t="n">
        <x:v>0.1</x:v>
      </x:c>
      <x:c r="S160" s="10" t="n">
        <x:v>0.2</x:v>
      </x:c>
      <x:c r="T160" s="10" t="n">
        <x:v>0.32</x:v>
      </x:c>
      <x:c r="U160" s="9" t="n">
        <x:v>70</x:v>
      </x:c>
      <x:c r="V160" s="2"/>
      <x:c r="W160" s="2" t="str">
        <x:v>https://pre-webunwto.s3.amazonaws.com/s3fs-public/2025-12/UN_Tourism_accommodation_hotels_12_2025.xlsx</x:v>
      </x:c>
      <x:c r="X160" s="2"/>
    </x:row>
    <x:row r="161" ht="23" customHeight="1">
      <x:c r="A161" s="2" t="str">
        <x:v>BLM</x:v>
      </x:c>
      <x:c r="B161" s="2" t="str">
        <x:v>Saint Barthélemy</x:v>
      </x:c>
      <x:c r="C161" s="2" t="str">
        <x:v>LATAM and Caribbean</x:v>
      </x:c>
      <x:c r="D161" s="2" t="str">
        <x:v>Unquantified: no room observation</x:v>
      </x:c>
      <x:c r="E161" s="13" t="str">
        <x:v>Unstated</x:v>
      </x:c>
      <x:c r="F161" s="12"/>
      <x:c r="G161" s="12"/>
      <x:c r="H161" s="14" t="str">
        <x:v>S01</x:v>
      </x:c>
      <x:c r="I161" s="2" t="str">
        <x:v>Unquantified / excluded</x:v>
      </x:c>
      <x:c r="J161" s="2" t="str">
        <x:v>No numerical room observation retrieved</x:v>
      </x:c>
      <x:c r="K161" s="2" t="str"/>
      <x:c r="L161" s="10" t="n">
        <x:v>1</x:v>
      </x:c>
      <x:c r="M161" s="10" t="n">
        <x:v>1</x:v>
      </x:c>
      <x:c r="N161" s="10" t="n">
        <x:v>1</x:v>
      </x:c>
      <x:c r="O161" s="10" t="n">
        <x:v>0.5</x:v>
      </x:c>
      <x:c r="P161" s="10" t="n">
        <x:v>0.65</x:v>
      </x:c>
      <x:c r="Q161" s="10" t="n">
        <x:v>0.8</x:v>
      </x:c>
      <x:c r="R161" s="10" t="n">
        <x:v>0.1</x:v>
      </x:c>
      <x:c r="S161" s="10" t="n">
        <x:v>0.2</x:v>
      </x:c>
      <x:c r="T161" s="10" t="n">
        <x:v>0.32</x:v>
      </x:c>
      <x:c r="U161" s="9" t="n">
        <x:v>70</x:v>
      </x:c>
      <x:c r="V161" s="2"/>
      <x:c r="W161" s="2" t="str">
        <x:v>https://pre-webunwto.s3.amazonaws.com/s3fs-public/2025-12/UN_Tourism_accommodation_hotels_12_2025.xlsx</x:v>
      </x:c>
      <x:c r="X161" s="2"/>
    </x:row>
    <x:row r="162" ht="23" customHeight="1">
      <x:c r="A162" s="2" t="str">
        <x:v>KNA</x:v>
      </x:c>
      <x:c r="B162" s="2" t="str">
        <x:v>Saint Kitts and Nevis</x:v>
      </x:c>
      <x:c r="C162" s="2" t="str">
        <x:v>LATAM and Caribbean</x:v>
      </x:c>
      <x:c r="D162" s="2" t="str">
        <x:v>Unquantified: stale pre-2019 stock</x:v>
      </x:c>
      <x:c r="E162" s="13" t="n">
        <x:v>2006</x:v>
      </x:c>
      <x:c r="F162" s="12" t="n">
        <x:v>1859</x:v>
      </x:c>
      <x:c r="G162" s="12"/>
      <x:c r="H162" s="14" t="str">
        <x:v>S01</x:v>
      </x:c>
      <x:c r="I162" s="2" t="str">
        <x:v>Unquantified / excluded</x:v>
      </x:c>
      <x:c r="J162" s="2" t="str">
        <x:v>Reported ISIC 5510 hotels and similar; national scope varies</x:v>
      </x:c>
      <x:c r="K162" s="2" t="str"/>
      <x:c r="L162" s="10" t="n">
        <x:v>1</x:v>
      </x:c>
      <x:c r="M162" s="10" t="n">
        <x:v>1</x:v>
      </x:c>
      <x:c r="N162" s="10" t="n">
        <x:v>1</x:v>
      </x:c>
      <x:c r="O162" s="10" t="n">
        <x:v>0.5</x:v>
      </x:c>
      <x:c r="P162" s="10" t="n">
        <x:v>0.65</x:v>
      </x:c>
      <x:c r="Q162" s="10" t="n">
        <x:v>0.8</x:v>
      </x:c>
      <x:c r="R162" s="10" t="n">
        <x:v>0.1</x:v>
      </x:c>
      <x:c r="S162" s="10" t="n">
        <x:v>0.2</x:v>
      </x:c>
      <x:c r="T162" s="10" t="n">
        <x:v>0.32</x:v>
      </x:c>
      <x:c r="U162" s="9" t="n">
        <x:v>70</x:v>
      </x:c>
      <x:c r="V162" s="2"/>
      <x:c r="W162" s="2" t="str">
        <x:v>https://pre-webunwto.s3.amazonaws.com/s3fs-public/2025-12/UN_Tourism_accommodation_hotels_12_2025.xlsx</x:v>
      </x:c>
      <x:c r="X162" s="2"/>
    </x:row>
    <x:row r="163" ht="23" customHeight="1">
      <x:c r="A163" s="2" t="str">
        <x:v>LCA</x:v>
      </x:c>
      <x:c r="B163" s="2" t="str">
        <x:v>Saint Lucia</x:v>
      </x:c>
      <x:c r="C163" s="2" t="str">
        <x:v>LATAM and Caribbean</x:v>
      </x:c>
      <x:c r="D163" s="2" t="str">
        <x:v>Quantified</x:v>
      </x:c>
      <x:c r="E163" s="13" t="n">
        <x:v>2022</x:v>
      </x:c>
      <x:c r="F163" s="12" t="n">
        <x:v>4767</x:v>
      </x:c>
      <x:c r="G163" s="12" t="n">
        <x:v>170</x:v>
      </x:c>
      <x:c r="H163" s="14" t="str">
        <x:v>S01</x:v>
      </x:c>
      <x:c r="I163" s="2" t="str">
        <x:v>Low: older observation</x:v>
      </x:c>
      <x:c r="J163" s="2" t="str">
        <x:v>Reported ISIC 5510 hotels and similar; national scope varies</x:v>
      </x:c>
      <x:c r="K163" s="2" t="str"/>
      <x:c r="L163" s="10" t="n">
        <x:v>1</x:v>
      </x:c>
      <x:c r="M163" s="10" t="n">
        <x:v>1</x:v>
      </x:c>
      <x:c r="N163" s="10" t="n">
        <x:v>1</x:v>
      </x:c>
      <x:c r="O163" s="10" t="n">
        <x:v>0.5</x:v>
      </x:c>
      <x:c r="P163" s="10" t="n">
        <x:v>0.65</x:v>
      </x:c>
      <x:c r="Q163" s="10" t="n">
        <x:v>0.8</x:v>
      </x:c>
      <x:c r="R163" s="10" t="n">
        <x:v>0.1</x:v>
      </x:c>
      <x:c r="S163" s="10" t="n">
        <x:v>0.2</x:v>
      </x:c>
      <x:c r="T163" s="10" t="n">
        <x:v>0.32</x:v>
      </x:c>
      <x:c r="U163" s="9" t="n">
        <x:v>70</x:v>
      </x:c>
      <x:c r="V163" s="2"/>
      <x:c r="W163" s="2" t="str">
        <x:v>https://pre-webunwto.s3.amazonaws.com/s3fs-public/2025-12/UN_Tourism_accommodation_hotels_12_2025.xlsx</x:v>
      </x:c>
      <x:c r="X163" s="2"/>
    </x:row>
    <x:row r="164" ht="23" customHeight="1">
      <x:c r="A164" s="2" t="str">
        <x:v>MAF</x:v>
      </x:c>
      <x:c r="B164" s="2" t="str">
        <x:v>Saint Martin (French Part)</x:v>
      </x:c>
      <x:c r="C164" s="2" t="str">
        <x:v>LATAM and Caribbean</x:v>
      </x:c>
      <x:c r="D164" s="2" t="str">
        <x:v>Unquantified: no room observation</x:v>
      </x:c>
      <x:c r="E164" s="13" t="str">
        <x:v>Unstated</x:v>
      </x:c>
      <x:c r="F164" s="12"/>
      <x:c r="G164" s="12"/>
      <x:c r="H164" s="14" t="str">
        <x:v>S01</x:v>
      </x:c>
      <x:c r="I164" s="2" t="str">
        <x:v>Unquantified / excluded</x:v>
      </x:c>
      <x:c r="J164" s="2" t="str">
        <x:v>No numerical room observation retrieved</x:v>
      </x:c>
      <x:c r="K164" s="2" t="str"/>
      <x:c r="L164" s="10" t="n">
        <x:v>1</x:v>
      </x:c>
      <x:c r="M164" s="10" t="n">
        <x:v>1</x:v>
      </x:c>
      <x:c r="N164" s="10" t="n">
        <x:v>1</x:v>
      </x:c>
      <x:c r="O164" s="10" t="n">
        <x:v>0.5</x:v>
      </x:c>
      <x:c r="P164" s="10" t="n">
        <x:v>0.65</x:v>
      </x:c>
      <x:c r="Q164" s="10" t="n">
        <x:v>0.8</x:v>
      </x:c>
      <x:c r="R164" s="10" t="n">
        <x:v>0.1</x:v>
      </x:c>
      <x:c r="S164" s="10" t="n">
        <x:v>0.2</x:v>
      </x:c>
      <x:c r="T164" s="10" t="n">
        <x:v>0.32</x:v>
      </x:c>
      <x:c r="U164" s="9" t="n">
        <x:v>70</x:v>
      </x:c>
      <x:c r="V164" s="2"/>
      <x:c r="W164" s="2" t="str">
        <x:v>https://pre-webunwto.s3.amazonaws.com/s3fs-public/2025-12/UN_Tourism_accommodation_hotels_12_2025.xlsx</x:v>
      </x:c>
      <x:c r="X164" s="2"/>
    </x:row>
    <x:row r="165" ht="23" customHeight="1">
      <x:c r="A165" s="2" t="str">
        <x:v>VCT</x:v>
      </x:c>
      <x:c r="B165" s="2" t="str">
        <x:v>Saint Vincent and the Grenadines</x:v>
      </x:c>
      <x:c r="C165" s="2" t="str">
        <x:v>LATAM and Caribbean</x:v>
      </x:c>
      <x:c r="D165" s="2" t="str">
        <x:v>Quantified</x:v>
      </x:c>
      <x:c r="E165" s="13" t="n">
        <x:v>2022</x:v>
      </x:c>
      <x:c r="F165" s="12" t="n">
        <x:v>2660</x:v>
      </x:c>
      <x:c r="G165" s="12"/>
      <x:c r="H165" s="14" t="str">
        <x:v>S01</x:v>
      </x:c>
      <x:c r="I165" s="2" t="str">
        <x:v>Low: older observation</x:v>
      </x:c>
      <x:c r="J165" s="2" t="str">
        <x:v>Reported ISIC 5510 hotels and similar; national scope varies</x:v>
      </x:c>
      <x:c r="K165" s="2" t="str"/>
      <x:c r="L165" s="10" t="n">
        <x:v>1</x:v>
      </x:c>
      <x:c r="M165" s="10" t="n">
        <x:v>1</x:v>
      </x:c>
      <x:c r="N165" s="10" t="n">
        <x:v>1</x:v>
      </x:c>
      <x:c r="O165" s="10" t="n">
        <x:v>0.5</x:v>
      </x:c>
      <x:c r="P165" s="10" t="n">
        <x:v>0.65</x:v>
      </x:c>
      <x:c r="Q165" s="10" t="n">
        <x:v>0.8</x:v>
      </x:c>
      <x:c r="R165" s="10" t="n">
        <x:v>0.1</x:v>
      </x:c>
      <x:c r="S165" s="10" t="n">
        <x:v>0.2</x:v>
      </x:c>
      <x:c r="T165" s="10" t="n">
        <x:v>0.32</x:v>
      </x:c>
      <x:c r="U165" s="9" t="n">
        <x:v>70</x:v>
      </x:c>
      <x:c r="V165" s="2"/>
      <x:c r="W165" s="2" t="str">
        <x:v>https://pre-webunwto.s3.amazonaws.com/s3fs-public/2025-12/UN_Tourism_accommodation_hotels_12_2025.xlsx</x:v>
      </x:c>
      <x:c r="X165" s="2"/>
    </x:row>
    <x:row r="166" ht="23" customHeight="1">
      <x:c r="A166" s="2" t="str">
        <x:v>SXM</x:v>
      </x:c>
      <x:c r="B166" s="2" t="str">
        <x:v>Sint Maarten (Dutch part)</x:v>
      </x:c>
      <x:c r="C166" s="2" t="str">
        <x:v>LATAM and Caribbean</x:v>
      </x:c>
      <x:c r="D166" s="2" t="str">
        <x:v>Quantified</x:v>
      </x:c>
      <x:c r="E166" s="13" t="n">
        <x:v>2022</x:v>
      </x:c>
      <x:c r="F166" s="12" t="n">
        <x:v>3368</x:v>
      </x:c>
      <x:c r="G166" s="12"/>
      <x:c r="H166" s="14" t="str">
        <x:v>S01</x:v>
      </x:c>
      <x:c r="I166" s="2" t="str">
        <x:v>Low: older observation</x:v>
      </x:c>
      <x:c r="J166" s="2" t="str">
        <x:v>Reported ISIC 5510 hotels and similar; national scope varies</x:v>
      </x:c>
      <x:c r="K166" s="2" t="str"/>
      <x:c r="L166" s="10" t="n">
        <x:v>1</x:v>
      </x:c>
      <x:c r="M166" s="10" t="n">
        <x:v>1</x:v>
      </x:c>
      <x:c r="N166" s="10" t="n">
        <x:v>1</x:v>
      </x:c>
      <x:c r="O166" s="10" t="n">
        <x:v>0.5</x:v>
      </x:c>
      <x:c r="P166" s="10" t="n">
        <x:v>0.65</x:v>
      </x:c>
      <x:c r="Q166" s="10" t="n">
        <x:v>0.8</x:v>
      </x:c>
      <x:c r="R166" s="10" t="n">
        <x:v>0.1</x:v>
      </x:c>
      <x:c r="S166" s="10" t="n">
        <x:v>0.2</x:v>
      </x:c>
      <x:c r="T166" s="10" t="n">
        <x:v>0.32</x:v>
      </x:c>
      <x:c r="U166" s="9" t="n">
        <x:v>70</x:v>
      </x:c>
      <x:c r="V166" s="2"/>
      <x:c r="W166" s="2" t="str">
        <x:v>https://pre-webunwto.s3.amazonaws.com/s3fs-public/2025-12/UN_Tourism_accommodation_hotels_12_2025.xlsx</x:v>
      </x:c>
      <x:c r="X166" s="2"/>
    </x:row>
    <x:row r="167" ht="23" customHeight="1">
      <x:c r="A167" s="2" t="str">
        <x:v>SGS</x:v>
      </x:c>
      <x:c r="B167" s="2" t="str">
        <x:v>South Georgia and the South Sandwich Islands</x:v>
      </x:c>
      <x:c r="C167" s="2" t="str">
        <x:v>LATAM and Caribbean</x:v>
      </x:c>
      <x:c r="D167" s="2" t="str">
        <x:v>Unquantified: no room observation</x:v>
      </x:c>
      <x:c r="E167" s="13" t="str">
        <x:v>Unstated</x:v>
      </x:c>
      <x:c r="F167" s="12"/>
      <x:c r="G167" s="12"/>
      <x:c r="H167" s="14" t="str">
        <x:v>S01</x:v>
      </x:c>
      <x:c r="I167" s="2" t="str">
        <x:v>Unquantified / excluded</x:v>
      </x:c>
      <x:c r="J167" s="2" t="str">
        <x:v>No numerical room observation retrieved</x:v>
      </x:c>
      <x:c r="K167" s="2" t="str"/>
      <x:c r="L167" s="10" t="n">
        <x:v>1</x:v>
      </x:c>
      <x:c r="M167" s="10" t="n">
        <x:v>1</x:v>
      </x:c>
      <x:c r="N167" s="10" t="n">
        <x:v>1</x:v>
      </x:c>
      <x:c r="O167" s="10" t="n">
        <x:v>0.5</x:v>
      </x:c>
      <x:c r="P167" s="10" t="n">
        <x:v>0.65</x:v>
      </x:c>
      <x:c r="Q167" s="10" t="n">
        <x:v>0.8</x:v>
      </x:c>
      <x:c r="R167" s="10" t="n">
        <x:v>0.1</x:v>
      </x:c>
      <x:c r="S167" s="10" t="n">
        <x:v>0.2</x:v>
      </x:c>
      <x:c r="T167" s="10" t="n">
        <x:v>0.32</x:v>
      </x:c>
      <x:c r="U167" s="9" t="n">
        <x:v>70</x:v>
      </x:c>
      <x:c r="V167" s="2"/>
      <x:c r="W167" s="2" t="str">
        <x:v>https://pre-webunwto.s3.amazonaws.com/s3fs-public/2025-12/UN_Tourism_accommodation_hotels_12_2025.xlsx</x:v>
      </x:c>
      <x:c r="X167" s="2"/>
    </x:row>
    <x:row r="168" ht="23" customHeight="1">
      <x:c r="A168" s="2" t="str">
        <x:v>SUR</x:v>
      </x:c>
      <x:c r="B168" s="2" t="str">
        <x:v>Suriname</x:v>
      </x:c>
      <x:c r="C168" s="2" t="str">
        <x:v>LATAM and Caribbean</x:v>
      </x:c>
      <x:c r="D168" s="2" t="str">
        <x:v>Unquantified: stale pre-2019 stock</x:v>
      </x:c>
      <x:c r="E168" s="13" t="n">
        <x:v>2011</x:v>
      </x:c>
      <x:c r="F168" s="12" t="n">
        <x:v>1229</x:v>
      </x:c>
      <x:c r="G168" s="12"/>
      <x:c r="H168" s="14" t="str">
        <x:v>S01</x:v>
      </x:c>
      <x:c r="I168" s="2" t="str">
        <x:v>Unquantified / excluded</x:v>
      </x:c>
      <x:c r="J168" s="2" t="str">
        <x:v>Reported ISIC 5510 hotels and similar; national scope varies</x:v>
      </x:c>
      <x:c r="K168" s="2" t="str"/>
      <x:c r="L168" s="10" t="n">
        <x:v>1</x:v>
      </x:c>
      <x:c r="M168" s="10" t="n">
        <x:v>1</x:v>
      </x:c>
      <x:c r="N168" s="10" t="n">
        <x:v>1</x:v>
      </x:c>
      <x:c r="O168" s="10" t="n">
        <x:v>0.5</x:v>
      </x:c>
      <x:c r="P168" s="10" t="n">
        <x:v>0.65</x:v>
      </x:c>
      <x:c r="Q168" s="10" t="n">
        <x:v>0.8</x:v>
      </x:c>
      <x:c r="R168" s="10" t="n">
        <x:v>0.1</x:v>
      </x:c>
      <x:c r="S168" s="10" t="n">
        <x:v>0.2</x:v>
      </x:c>
      <x:c r="T168" s="10" t="n">
        <x:v>0.32</x:v>
      </x:c>
      <x:c r="U168" s="9" t="n">
        <x:v>70</x:v>
      </x:c>
      <x:c r="V168" s="2"/>
      <x:c r="W168" s="2" t="str">
        <x:v>https://pre-webunwto.s3.amazonaws.com/s3fs-public/2025-12/UN_Tourism_accommodation_hotels_12_2025.xlsx</x:v>
      </x:c>
      <x:c r="X168" s="2"/>
    </x:row>
    <x:row r="169" ht="23" customHeight="1">
      <x:c r="A169" s="2" t="str">
        <x:v>TTO</x:v>
      </x:c>
      <x:c r="B169" s="2" t="str">
        <x:v>Trinidad and Tobago</x:v>
      </x:c>
      <x:c r="C169" s="2" t="str">
        <x:v>LATAM and Caribbean</x:v>
      </x:c>
      <x:c r="D169" s="2" t="str">
        <x:v>Quantified</x:v>
      </x:c>
      <x:c r="E169" s="13" t="n">
        <x:v>2024</x:v>
      </x:c>
      <x:c r="F169" s="12" t="n">
        <x:v>7731</x:v>
      </x:c>
      <x:c r="G169" s="12" t="n">
        <x:v>590</x:v>
      </x:c>
      <x:c r="H169" s="14" t="str">
        <x:v>S01</x:v>
      </x:c>
      <x:c r="I169" s="2" t="str">
        <x:v>Medium</x:v>
      </x:c>
      <x:c r="J169" s="2" t="str">
        <x:v>Reported ISIC 5510 hotels and similar; national scope varies</x:v>
      </x:c>
      <x:c r="K169" s="2" t="str"/>
      <x:c r="L169" s="10" t="n">
        <x:v>1</x:v>
      </x:c>
      <x:c r="M169" s="10" t="n">
        <x:v>1</x:v>
      </x:c>
      <x:c r="N169" s="10" t="n">
        <x:v>1</x:v>
      </x:c>
      <x:c r="O169" s="10" t="n">
        <x:v>0.5</x:v>
      </x:c>
      <x:c r="P169" s="10" t="n">
        <x:v>0.65</x:v>
      </x:c>
      <x:c r="Q169" s="10" t="n">
        <x:v>0.8</x:v>
      </x:c>
      <x:c r="R169" s="10" t="n">
        <x:v>0.1</x:v>
      </x:c>
      <x:c r="S169" s="10" t="n">
        <x:v>0.2</x:v>
      </x:c>
      <x:c r="T169" s="10" t="n">
        <x:v>0.32</x:v>
      </x:c>
      <x:c r="U169" s="9" t="n">
        <x:v>70</x:v>
      </x:c>
      <x:c r="V169" s="2"/>
      <x:c r="W169" s="2" t="str">
        <x:v>https://pre-webunwto.s3.amazonaws.com/s3fs-public/2025-12/UN_Tourism_accommodation_hotels_12_2025.xlsx</x:v>
      </x:c>
      <x:c r="X169" s="2"/>
    </x:row>
    <x:row r="170" ht="23" customHeight="1">
      <x:c r="A170" s="2" t="str">
        <x:v>TCA</x:v>
      </x:c>
      <x:c r="B170" s="2" t="str">
        <x:v>Turks and Caicos Islands</x:v>
      </x:c>
      <x:c r="C170" s="2" t="str">
        <x:v>LATAM and Caribbean</x:v>
      </x:c>
      <x:c r="D170" s="2" t="str">
        <x:v>Unquantified: stale pre-2019 stock</x:v>
      </x:c>
      <x:c r="E170" s="13" t="n">
        <x:v>2007</x:v>
      </x:c>
      <x:c r="F170" s="12" t="n">
        <x:v>2632</x:v>
      </x:c>
      <x:c r="G170" s="12"/>
      <x:c r="H170" s="14" t="str">
        <x:v>S01</x:v>
      </x:c>
      <x:c r="I170" s="2" t="str">
        <x:v>Unquantified / excluded</x:v>
      </x:c>
      <x:c r="J170" s="2" t="str">
        <x:v>Reported ISIC 5510 hotels and similar; national scope varies</x:v>
      </x:c>
      <x:c r="K170" s="2" t="str"/>
      <x:c r="L170" s="10" t="n">
        <x:v>1</x:v>
      </x:c>
      <x:c r="M170" s="10" t="n">
        <x:v>1</x:v>
      </x:c>
      <x:c r="N170" s="10" t="n">
        <x:v>1</x:v>
      </x:c>
      <x:c r="O170" s="10" t="n">
        <x:v>0.5</x:v>
      </x:c>
      <x:c r="P170" s="10" t="n">
        <x:v>0.65</x:v>
      </x:c>
      <x:c r="Q170" s="10" t="n">
        <x:v>0.8</x:v>
      </x:c>
      <x:c r="R170" s="10" t="n">
        <x:v>0.1</x:v>
      </x:c>
      <x:c r="S170" s="10" t="n">
        <x:v>0.2</x:v>
      </x:c>
      <x:c r="T170" s="10" t="n">
        <x:v>0.32</x:v>
      </x:c>
      <x:c r="U170" s="9" t="n">
        <x:v>70</x:v>
      </x:c>
      <x:c r="V170" s="2"/>
      <x:c r="W170" s="2" t="str">
        <x:v>https://pre-webunwto.s3.amazonaws.com/s3fs-public/2025-12/UN_Tourism_accommodation_hotels_12_2025.xlsx</x:v>
      </x:c>
      <x:c r="X170" s="2"/>
    </x:row>
    <x:row r="171" ht="23" customHeight="1">
      <x:c r="A171" s="2" t="str">
        <x:v>VIR</x:v>
      </x:c>
      <x:c r="B171" s="2" t="str">
        <x:v>United States Virgin Islands</x:v>
      </x:c>
      <x:c r="C171" s="2" t="str">
        <x:v>LATAM and Caribbean</x:v>
      </x:c>
      <x:c r="D171" s="2" t="str">
        <x:v>Quantified</x:v>
      </x:c>
      <x:c r="E171" s="13" t="n">
        <x:v>2021</x:v>
      </x:c>
      <x:c r="F171" s="12" t="n">
        <x:v>2994</x:v>
      </x:c>
      <x:c r="G171" s="12"/>
      <x:c r="H171" s="14" t="str">
        <x:v>S01</x:v>
      </x:c>
      <x:c r="I171" s="2" t="str">
        <x:v>Low: older observation</x:v>
      </x:c>
      <x:c r="J171" s="2" t="str">
        <x:v>Reported ISIC 5510 hotels and similar; national scope varies</x:v>
      </x:c>
      <x:c r="K171" s="2" t="str"/>
      <x:c r="L171" s="10" t="n">
        <x:v>1</x:v>
      </x:c>
      <x:c r="M171" s="10" t="n">
        <x:v>1</x:v>
      </x:c>
      <x:c r="N171" s="10" t="n">
        <x:v>1</x:v>
      </x:c>
      <x:c r="O171" s="10" t="n">
        <x:v>0.5</x:v>
      </x:c>
      <x:c r="P171" s="10" t="n">
        <x:v>0.65</x:v>
      </x:c>
      <x:c r="Q171" s="10" t="n">
        <x:v>0.8</x:v>
      </x:c>
      <x:c r="R171" s="10" t="n">
        <x:v>0.1</x:v>
      </x:c>
      <x:c r="S171" s="10" t="n">
        <x:v>0.2</x:v>
      </x:c>
      <x:c r="T171" s="10" t="n">
        <x:v>0.32</x:v>
      </x:c>
      <x:c r="U171" s="9" t="n">
        <x:v>70</x:v>
      </x:c>
      <x:c r="V171" s="2"/>
      <x:c r="W171" s="2" t="str">
        <x:v>https://pre-webunwto.s3.amazonaws.com/s3fs-public/2025-12/UN_Tourism_accommodation_hotels_12_2025.xlsx</x:v>
      </x:c>
      <x:c r="X171" s="2"/>
    </x:row>
    <x:row r="172" ht="23" customHeight="1">
      <x:c r="A172" s="2" t="str">
        <x:v>URY</x:v>
      </x:c>
      <x:c r="B172" s="2" t="str">
        <x:v>Uruguay</x:v>
      </x:c>
      <x:c r="C172" s="2" t="str">
        <x:v>LATAM and Caribbean</x:v>
      </x:c>
      <x:c r="D172" s="2" t="str">
        <x:v>Quantified</x:v>
      </x:c>
      <x:c r="E172" s="13" t="n">
        <x:v>2019</x:v>
      </x:c>
      <x:c r="F172" s="12" t="n">
        <x:v>13516</x:v>
      </x:c>
      <x:c r="G172" s="12"/>
      <x:c r="H172" s="14" t="str">
        <x:v>S01</x:v>
      </x:c>
      <x:c r="I172" s="2" t="str">
        <x:v>Low: older observation</x:v>
      </x:c>
      <x:c r="J172" s="2" t="str">
        <x:v>Reported ISIC 5510 hotels and similar; national scope varies</x:v>
      </x:c>
      <x:c r="K172" s="2" t="str"/>
      <x:c r="L172" s="10" t="n">
        <x:v>1</x:v>
      </x:c>
      <x:c r="M172" s="10" t="n">
        <x:v>1</x:v>
      </x:c>
      <x:c r="N172" s="10" t="n">
        <x:v>1</x:v>
      </x:c>
      <x:c r="O172" s="10" t="n">
        <x:v>0.5</x:v>
      </x:c>
      <x:c r="P172" s="10" t="n">
        <x:v>0.65</x:v>
      </x:c>
      <x:c r="Q172" s="10" t="n">
        <x:v>0.8</x:v>
      </x:c>
      <x:c r="R172" s="10" t="n">
        <x:v>0.1</x:v>
      </x:c>
      <x:c r="S172" s="10" t="n">
        <x:v>0.2</x:v>
      </x:c>
      <x:c r="T172" s="10" t="n">
        <x:v>0.32</x:v>
      </x:c>
      <x:c r="U172" s="9" t="n">
        <x:v>70</x:v>
      </x:c>
      <x:c r="V172" s="2"/>
      <x:c r="W172" s="2" t="str">
        <x:v>https://pre-webunwto.s3.amazonaws.com/s3fs-public/2025-12/UN_Tourism_accommodation_hotels_12_2025.xlsx</x:v>
      </x:c>
      <x:c r="X172" s="2"/>
    </x:row>
    <x:row r="173" ht="23" customHeight="1">
      <x:c r="A173" s="2" t="str">
        <x:v>VEN</x:v>
      </x:c>
      <x:c r="B173" s="2" t="str">
        <x:v>Venezuela (Bolivarian Republic of)</x:v>
      </x:c>
      <x:c r="C173" s="2" t="str">
        <x:v>LATAM and Caribbean</x:v>
      </x:c>
      <x:c r="D173" s="2" t="str">
        <x:v>Unquantified: stale pre-2019 stock</x:v>
      </x:c>
      <x:c r="E173" s="13" t="n">
        <x:v>2017</x:v>
      </x:c>
      <x:c r="F173" s="12" t="n">
        <x:v>150387</x:v>
      </x:c>
      <x:c r="G173" s="12" t="n">
        <x:v>4411</x:v>
      </x:c>
      <x:c r="H173" s="14" t="str">
        <x:v>S01</x:v>
      </x:c>
      <x:c r="I173" s="2" t="str">
        <x:v>Unquantified / excluded</x:v>
      </x:c>
      <x:c r="J173" s="2" t="str">
        <x:v>Reported ISIC 5510 hotels and similar; national scope varies</x:v>
      </x:c>
      <x:c r="K173" s="2" t="str"/>
      <x:c r="L173" s="10" t="n">
        <x:v>1</x:v>
      </x:c>
      <x:c r="M173" s="10" t="n">
        <x:v>1</x:v>
      </x:c>
      <x:c r="N173" s="10" t="n">
        <x:v>1</x:v>
      </x:c>
      <x:c r="O173" s="10" t="n">
        <x:v>0.5</x:v>
      </x:c>
      <x:c r="P173" s="10" t="n">
        <x:v>0.65</x:v>
      </x:c>
      <x:c r="Q173" s="10" t="n">
        <x:v>0.8</x:v>
      </x:c>
      <x:c r="R173" s="10" t="n">
        <x:v>0.1</x:v>
      </x:c>
      <x:c r="S173" s="10" t="n">
        <x:v>0.2</x:v>
      </x:c>
      <x:c r="T173" s="10" t="n">
        <x:v>0.32</x:v>
      </x:c>
      <x:c r="U173" s="9" t="n">
        <x:v>70</x:v>
      </x:c>
      <x:c r="V173" s="2"/>
      <x:c r="W173" s="2" t="str">
        <x:v>https://pre-webunwto.s3.amazonaws.com/s3fs-public/2025-12/UN_Tourism_accommodation_hotels_12_2025.xlsx</x:v>
      </x:c>
      <x:c r="X173" s="2"/>
    </x:row>
    <x:row r="174" ht="23" customHeight="1">
      <x:c r="A174" s="2" t="str">
        <x:v>BHR</x:v>
      </x:c>
      <x:c r="B174" s="2" t="str">
        <x:v>Bahrain</x:v>
      </x:c>
      <x:c r="C174" s="2" t="str">
        <x:v>Middle East</x:v>
      </x:c>
      <x:c r="D174" s="2" t="str">
        <x:v>Quantified</x:v>
      </x:c>
      <x:c r="E174" s="13" t="n">
        <x:v>2024</x:v>
      </x:c>
      <x:c r="F174" s="12" t="n">
        <x:v>23993</x:v>
      </x:c>
      <x:c r="G174" s="12" t="n">
        <x:v>249</x:v>
      </x:c>
      <x:c r="H174" s="14" t="str">
        <x:v>S01</x:v>
      </x:c>
      <x:c r="I174" s="2" t="str">
        <x:v>Medium</x:v>
      </x:c>
      <x:c r="J174" s="2" t="str">
        <x:v>Reported ISIC 5510 hotels and similar; national scope varies</x:v>
      </x:c>
      <x:c r="K174" s="2" t="str">
        <x:v>Bahrain Tourism &amp; Exhibitions Authority (BTEA) .</x:v>
      </x:c>
      <x:c r="L174" s="10" t="n">
        <x:v>1</x:v>
      </x:c>
      <x:c r="M174" s="10" t="n">
        <x:v>1</x:v>
      </x:c>
      <x:c r="N174" s="10" t="n">
        <x:v>1</x:v>
      </x:c>
      <x:c r="O174" s="10" t="n">
        <x:v>0.35</x:v>
      </x:c>
      <x:c r="P174" s="10" t="n">
        <x:v>0.5</x:v>
      </x:c>
      <x:c r="Q174" s="10" t="n">
        <x:v>0.65</x:v>
      </x:c>
      <x:c r="R174" s="10" t="n">
        <x:v>0.15</x:v>
      </x:c>
      <x:c r="S174" s="10" t="n">
        <x:v>0.3</x:v>
      </x:c>
      <x:c r="T174" s="10" t="n">
        <x:v>0.5</x:v>
      </x:c>
      <x:c r="U174" s="9" t="n">
        <x:v>150</x:v>
      </x:c>
      <x:c r="V174" s="2"/>
      <x:c r="W174" s="2" t="str">
        <x:v>https://pre-webunwto.s3.amazonaws.com/s3fs-public/2025-12/UN_Tourism_accommodation_hotels_12_2025.xlsx</x:v>
      </x:c>
      <x:c r="X174" s="2"/>
    </x:row>
    <x:row r="175" ht="23" customHeight="1">
      <x:c r="A175" s="2" t="str">
        <x:v>IRN</x:v>
      </x:c>
      <x:c r="B175" s="2" t="str">
        <x:v>Iran (Islamic Republic of)</x:v>
      </x:c>
      <x:c r="C175" s="2" t="str">
        <x:v>Middle East</x:v>
      </x:c>
      <x:c r="D175" s="2" t="str">
        <x:v>Quantified</x:v>
      </x:c>
      <x:c r="E175" s="13" t="n">
        <x:v>2022</x:v>
      </x:c>
      <x:c r="F175" s="12" t="n">
        <x:v>171745</x:v>
      </x:c>
      <x:c r="G175" s="12" t="n">
        <x:v>13101</x:v>
      </x:c>
      <x:c r="H175" s="14" t="str">
        <x:v>S01</x:v>
      </x:c>
      <x:c r="I175" s="2" t="str">
        <x:v>Low: older observation</x:v>
      </x:c>
      <x:c r="J175" s="2" t="str">
        <x:v>Reported ISIC 5510 hotels and similar; national scope varies</x:v>
      </x:c>
      <x:c r="K175" s="2" t="str"/>
      <x:c r="L175" s="10" t="n">
        <x:v>1</x:v>
      </x:c>
      <x:c r="M175" s="10" t="n">
        <x:v>1</x:v>
      </x:c>
      <x:c r="N175" s="10" t="n">
        <x:v>1</x:v>
      </x:c>
      <x:c r="O175" s="10" t="n">
        <x:v>0.35</x:v>
      </x:c>
      <x:c r="P175" s="10" t="n">
        <x:v>0.5</x:v>
      </x:c>
      <x:c r="Q175" s="10" t="n">
        <x:v>0.65</x:v>
      </x:c>
      <x:c r="R175" s="10" t="n">
        <x:v>0.15</x:v>
      </x:c>
      <x:c r="S175" s="10" t="n">
        <x:v>0.3</x:v>
      </x:c>
      <x:c r="T175" s="10" t="n">
        <x:v>0.5</x:v>
      </x:c>
      <x:c r="U175" s="9" t="n">
        <x:v>150</x:v>
      </x:c>
      <x:c r="V175" s="2"/>
      <x:c r="W175" s="2" t="str">
        <x:v>https://pre-webunwto.s3.amazonaws.com/s3fs-public/2025-12/UN_Tourism_accommodation_hotels_12_2025.xlsx</x:v>
      </x:c>
      <x:c r="X175" s="2"/>
    </x:row>
    <x:row r="176" ht="23" customHeight="1">
      <x:c r="A176" s="2" t="str">
        <x:v>IRQ</x:v>
      </x:c>
      <x:c r="B176" s="2" t="str">
        <x:v>Iraq</x:v>
      </x:c>
      <x:c r="C176" s="2" t="str">
        <x:v>Middle East</x:v>
      </x:c>
      <x:c r="D176" s="2" t="str">
        <x:v>Unquantified: stale pre-2019 stock</x:v>
      </x:c>
      <x:c r="E176" s="13" t="n">
        <x:v>2013</x:v>
      </x:c>
      <x:c r="F176" s="12" t="n">
        <x:v>909</x:v>
      </x:c>
      <x:c r="G176" s="12"/>
      <x:c r="H176" s="14" t="str">
        <x:v>S01</x:v>
      </x:c>
      <x:c r="I176" s="2" t="str">
        <x:v>Unquantified / excluded</x:v>
      </x:c>
      <x:c r="J176" s="2" t="str">
        <x:v>Reported ISIC 5510 hotels and similar; national scope varies</x:v>
      </x:c>
      <x:c r="K176" s="2" t="str"/>
      <x:c r="L176" s="10" t="n">
        <x:v>1</x:v>
      </x:c>
      <x:c r="M176" s="10" t="n">
        <x:v>1</x:v>
      </x:c>
      <x:c r="N176" s="10" t="n">
        <x:v>1</x:v>
      </x:c>
      <x:c r="O176" s="10" t="n">
        <x:v>0.35</x:v>
      </x:c>
      <x:c r="P176" s="10" t="n">
        <x:v>0.5</x:v>
      </x:c>
      <x:c r="Q176" s="10" t="n">
        <x:v>0.65</x:v>
      </x:c>
      <x:c r="R176" s="10" t="n">
        <x:v>0.15</x:v>
      </x:c>
      <x:c r="S176" s="10" t="n">
        <x:v>0.3</x:v>
      </x:c>
      <x:c r="T176" s="10" t="n">
        <x:v>0.5</x:v>
      </x:c>
      <x:c r="U176" s="9" t="n">
        <x:v>150</x:v>
      </x:c>
      <x:c r="V176" s="2"/>
      <x:c r="W176" s="2" t="str">
        <x:v>https://pre-webunwto.s3.amazonaws.com/s3fs-public/2025-12/UN_Tourism_accommodation_hotels_12_2025.xlsx</x:v>
      </x:c>
      <x:c r="X176" s="2"/>
    </x:row>
    <x:row r="177" ht="23" customHeight="1">
      <x:c r="A177" s="2" t="str">
        <x:v>ISR</x:v>
      </x:c>
      <x:c r="B177" s="2" t="str">
        <x:v>Israel</x:v>
      </x:c>
      <x:c r="C177" s="2" t="str">
        <x:v>Middle East</x:v>
      </x:c>
      <x:c r="D177" s="2" t="str">
        <x:v>Quantified</x:v>
      </x:c>
      <x:c r="E177" s="13" t="n">
        <x:v>2024</x:v>
      </x:c>
      <x:c r="F177" s="12" t="n">
        <x:v>64042</x:v>
      </x:c>
      <x:c r="G177" s="12" t="n">
        <x:v>692</x:v>
      </x:c>
      <x:c r="H177" s="14" t="str">
        <x:v>S01</x:v>
      </x:c>
      <x:c r="I177" s="2" t="str">
        <x:v>Medium</x:v>
      </x:c>
      <x:c r="J177" s="2" t="str">
        <x:v>Reported ISIC 5510 hotels and similar; national scope varies</x:v>
      </x:c>
      <x:c r="K177" s="2" t="str"/>
      <x:c r="L177" s="10" t="n">
        <x:v>1</x:v>
      </x:c>
      <x:c r="M177" s="10" t="n">
        <x:v>1</x:v>
      </x:c>
      <x:c r="N177" s="10" t="n">
        <x:v>1</x:v>
      </x:c>
      <x:c r="O177" s="10" t="n">
        <x:v>0.35</x:v>
      </x:c>
      <x:c r="P177" s="10" t="n">
        <x:v>0.5</x:v>
      </x:c>
      <x:c r="Q177" s="10" t="n">
        <x:v>0.65</x:v>
      </x:c>
      <x:c r="R177" s="10" t="n">
        <x:v>0.15</x:v>
      </x:c>
      <x:c r="S177" s="10" t="n">
        <x:v>0.3</x:v>
      </x:c>
      <x:c r="T177" s="10" t="n">
        <x:v>0.5</x:v>
      </x:c>
      <x:c r="U177" s="9" t="n">
        <x:v>150</x:v>
      </x:c>
      <x:c r="V177" s="2"/>
      <x:c r="W177" s="2" t="str">
        <x:v>https://pre-webunwto.s3.amazonaws.com/s3fs-public/2025-12/UN_Tourism_accommodation_hotels_12_2025.xlsx</x:v>
      </x:c>
      <x:c r="X177" s="2"/>
    </x:row>
    <x:row r="178" ht="23" customHeight="1">
      <x:c r="A178" s="2" t="str">
        <x:v>JOR</x:v>
      </x:c>
      <x:c r="B178" s="2" t="str">
        <x:v>Jordan</x:v>
      </x:c>
      <x:c r="C178" s="2" t="str">
        <x:v>Middle East</x:v>
      </x:c>
      <x:c r="D178" s="2" t="str">
        <x:v>Quantified</x:v>
      </x:c>
      <x:c r="E178" s="13" t="n">
        <x:v>2024</x:v>
      </x:c>
      <x:c r="F178" s="12" t="n">
        <x:v>31721</x:v>
      </x:c>
      <x:c r="G178" s="12" t="n">
        <x:v>651</x:v>
      </x:c>
      <x:c r="H178" s="14" t="str">
        <x:v>S01</x:v>
      </x:c>
      <x:c r="I178" s="2" t="str">
        <x:v>Medium</x:v>
      </x:c>
      <x:c r="J178" s="2" t="str">
        <x:v>Reported ISIC 5510 hotels and similar; national scope varies</x:v>
      </x:c>
      <x:c r="K178" s="2" t="str"/>
      <x:c r="L178" s="10" t="n">
        <x:v>1</x:v>
      </x:c>
      <x:c r="M178" s="10" t="n">
        <x:v>1</x:v>
      </x:c>
      <x:c r="N178" s="10" t="n">
        <x:v>1</x:v>
      </x:c>
      <x:c r="O178" s="10" t="n">
        <x:v>0.35</x:v>
      </x:c>
      <x:c r="P178" s="10" t="n">
        <x:v>0.5</x:v>
      </x:c>
      <x:c r="Q178" s="10" t="n">
        <x:v>0.65</x:v>
      </x:c>
      <x:c r="R178" s="10" t="n">
        <x:v>0.15</x:v>
      </x:c>
      <x:c r="S178" s="10" t="n">
        <x:v>0.3</x:v>
      </x:c>
      <x:c r="T178" s="10" t="n">
        <x:v>0.5</x:v>
      </x:c>
      <x:c r="U178" s="9" t="n">
        <x:v>150</x:v>
      </x:c>
      <x:c r="V178" s="2"/>
      <x:c r="W178" s="2" t="str">
        <x:v>https://pre-webunwto.s3.amazonaws.com/s3fs-public/2025-12/UN_Tourism_accommodation_hotels_12_2025.xlsx</x:v>
      </x:c>
      <x:c r="X178" s="2"/>
    </x:row>
    <x:row r="179" ht="23" customHeight="1">
      <x:c r="A179" s="2" t="str">
        <x:v>KWT</x:v>
      </x:c>
      <x:c r="B179" s="2" t="str">
        <x:v>Kuwait</x:v>
      </x:c>
      <x:c r="C179" s="2" t="str">
        <x:v>Middle East</x:v>
      </x:c>
      <x:c r="D179" s="2" t="str">
        <x:v>Quantified</x:v>
      </x:c>
      <x:c r="E179" s="13" t="n">
        <x:v>2023</x:v>
      </x:c>
      <x:c r="F179" s="12" t="n">
        <x:v>7317</x:v>
      </x:c>
      <x:c r="G179" s="12" t="n">
        <x:v>83</x:v>
      </x:c>
      <x:c r="H179" s="14" t="str">
        <x:v>S01</x:v>
      </x:c>
      <x:c r="I179" s="2" t="str">
        <x:v>Medium</x:v>
      </x:c>
      <x:c r="J179" s="2" t="str">
        <x:v>Reported ISIC 5510 hotels and similar; national scope varies</x:v>
      </x:c>
      <x:c r="K179" s="2" t="str">
        <x:v>according to hotel system ( rooms+suites).</x:v>
      </x:c>
      <x:c r="L179" s="10" t="n">
        <x:v>1</x:v>
      </x:c>
      <x:c r="M179" s="10" t="n">
        <x:v>1</x:v>
      </x:c>
      <x:c r="N179" s="10" t="n">
        <x:v>1</x:v>
      </x:c>
      <x:c r="O179" s="10" t="n">
        <x:v>0.35</x:v>
      </x:c>
      <x:c r="P179" s="10" t="n">
        <x:v>0.5</x:v>
      </x:c>
      <x:c r="Q179" s="10" t="n">
        <x:v>0.65</x:v>
      </x:c>
      <x:c r="R179" s="10" t="n">
        <x:v>0.15</x:v>
      </x:c>
      <x:c r="S179" s="10" t="n">
        <x:v>0.3</x:v>
      </x:c>
      <x:c r="T179" s="10" t="n">
        <x:v>0.5</x:v>
      </x:c>
      <x:c r="U179" s="9" t="n">
        <x:v>150</x:v>
      </x:c>
      <x:c r="V179" s="2"/>
      <x:c r="W179" s="2" t="str">
        <x:v>https://pre-webunwto.s3.amazonaws.com/s3fs-public/2025-12/UN_Tourism_accommodation_hotels_12_2025.xlsx</x:v>
      </x:c>
      <x:c r="X179" s="2"/>
    </x:row>
    <x:row r="180" ht="23" customHeight="1">
      <x:c r="A180" s="2" t="str">
        <x:v>LBN</x:v>
      </x:c>
      <x:c r="B180" s="2" t="str">
        <x:v>Lebanon</x:v>
      </x:c>
      <x:c r="C180" s="2" t="str">
        <x:v>Middle East</x:v>
      </x:c>
      <x:c r="D180" s="2" t="str">
        <x:v>Quantified</x:v>
      </x:c>
      <x:c r="E180" s="13" t="n">
        <x:v>2022</x:v>
      </x:c>
      <x:c r="F180" s="12" t="n">
        <x:v>34343</x:v>
      </x:c>
      <x:c r="G180" s="12" t="n">
        <x:v>587</x:v>
      </x:c>
      <x:c r="H180" s="14" t="str">
        <x:v>S01</x:v>
      </x:c>
      <x:c r="I180" s="2" t="str">
        <x:v>Low: older observation</x:v>
      </x:c>
      <x:c r="J180" s="2" t="str">
        <x:v>Reported ISIC 5510 hotels and similar; national scope varies</x:v>
      </x:c>
      <x:c r="K180" s="2" t="str"/>
      <x:c r="L180" s="10" t="n">
        <x:v>1</x:v>
      </x:c>
      <x:c r="M180" s="10" t="n">
        <x:v>1</x:v>
      </x:c>
      <x:c r="N180" s="10" t="n">
        <x:v>1</x:v>
      </x:c>
      <x:c r="O180" s="10" t="n">
        <x:v>0.35</x:v>
      </x:c>
      <x:c r="P180" s="10" t="n">
        <x:v>0.5</x:v>
      </x:c>
      <x:c r="Q180" s="10" t="n">
        <x:v>0.65</x:v>
      </x:c>
      <x:c r="R180" s="10" t="n">
        <x:v>0.15</x:v>
      </x:c>
      <x:c r="S180" s="10" t="n">
        <x:v>0.3</x:v>
      </x:c>
      <x:c r="T180" s="10" t="n">
        <x:v>0.5</x:v>
      </x:c>
      <x:c r="U180" s="9" t="n">
        <x:v>150</x:v>
      </x:c>
      <x:c r="V180" s="2"/>
      <x:c r="W180" s="2" t="str">
        <x:v>https://pre-webunwto.s3.amazonaws.com/s3fs-public/2025-12/UN_Tourism_accommodation_hotels_12_2025.xlsx</x:v>
      </x:c>
      <x:c r="X180" s="2"/>
    </x:row>
    <x:row r="181" ht="23" customHeight="1">
      <x:c r="A181" s="2" t="str">
        <x:v>OMN</x:v>
      </x:c>
      <x:c r="B181" s="2" t="str">
        <x:v>Oman</x:v>
      </x:c>
      <x:c r="C181" s="2" t="str">
        <x:v>Middle East</x:v>
      </x:c>
      <x:c r="D181" s="2" t="str">
        <x:v>Quantified</x:v>
      </x:c>
      <x:c r="E181" s="13" t="n">
        <x:v>2024</x:v>
      </x:c>
      <x:c r="F181" s="12" t="n">
        <x:v>35948</x:v>
      </x:c>
      <x:c r="G181" s="12" t="n">
        <x:v>1031</x:v>
      </x:c>
      <x:c r="H181" s="14" t="str">
        <x:v>S11</x:v>
      </x:c>
      <x:c r="I181" s="2" t="str">
        <x:v>High within stated scope</x:v>
      </x:c>
      <x:c r="J181" s="2" t="str">
        <x:v>Hotels</x:v>
      </x:c>
      <x:c r="K181" s="2" t="str">
        <x:v>NCSI 2024 stock; published August 2025.</x:v>
      </x:c>
      <x:c r="L181" s="10" t="n">
        <x:v>1</x:v>
      </x:c>
      <x:c r="M181" s="10" t="n">
        <x:v>1</x:v>
      </x:c>
      <x:c r="N181" s="10" t="n">
        <x:v>1</x:v>
      </x:c>
      <x:c r="O181" s="10" t="n">
        <x:v>0.35</x:v>
      </x:c>
      <x:c r="P181" s="10" t="n">
        <x:v>0.5</x:v>
      </x:c>
      <x:c r="Q181" s="10" t="n">
        <x:v>0.65</x:v>
      </x:c>
      <x:c r="R181" s="10" t="n">
        <x:v>0.15</x:v>
      </x:c>
      <x:c r="S181" s="10" t="n">
        <x:v>0.3</x:v>
      </x:c>
      <x:c r="T181" s="10" t="n">
        <x:v>0.5</x:v>
      </x:c>
      <x:c r="U181" s="9" t="n">
        <x:v>150</x:v>
      </x:c>
      <x:c r="V181" s="2"/>
      <x:c r="W181" s="2" t="str">
        <x:v>https://api.ncsi.gov.om/uploads/pdfs/publicationpdf1759379374.pdf</x:v>
      </x:c>
      <x:c r="X181" s="2"/>
    </x:row>
    <x:row r="182" ht="23" customHeight="1">
      <x:c r="A182" s="2" t="str">
        <x:v>QAT</x:v>
      </x:c>
      <x:c r="B182" s="2" t="str">
        <x:v>Qatar</x:v>
      </x:c>
      <x:c r="C182" s="2" t="str">
        <x:v>Middle East</x:v>
      </x:c>
      <x:c r="D182" s="2" t="str">
        <x:v>Quantified</x:v>
      </x:c>
      <x:c r="E182" s="13" t="n">
        <x:v>2025</x:v>
      </x:c>
      <x:c r="F182" s="12" t="n">
        <x:v>42469</x:v>
      </x:c>
      <x:c r="G182" s="12"/>
      <x:c r="H182" s="14" t="str">
        <x:v>S10</x:v>
      </x:c>
      <x:c r="I182" s="2" t="str">
        <x:v>High within stated scope</x:v>
      </x:c>
      <x:c r="J182" s="2" t="str">
        <x:v>Hotels and hotel apartments</x:v>
      </x:c>
      <x:c r="K182" s="2" t="str">
        <x:v>December 2025; includes 10,564 hotel-apartment keys.</x:v>
      </x:c>
      <x:c r="L182" s="10" t="n">
        <x:v>1</x:v>
      </x:c>
      <x:c r="M182" s="10" t="n">
        <x:v>1</x:v>
      </x:c>
      <x:c r="N182" s="10" t="n">
        <x:v>1</x:v>
      </x:c>
      <x:c r="O182" s="10" t="n">
        <x:v>0.35</x:v>
      </x:c>
      <x:c r="P182" s="10" t="n">
        <x:v>0.5</x:v>
      </x:c>
      <x:c r="Q182" s="10" t="n">
        <x:v>0.65</x:v>
      </x:c>
      <x:c r="R182" s="10" t="n">
        <x:v>0.1142857142857143</x:v>
      </x:c>
      <x:c r="S182" s="10" t="n">
        <x:v>0.2</x:v>
      </x:c>
      <x:c r="T182" s="10" t="n">
        <x:v>0.3384615384615384</x:v>
      </x:c>
      <x:c r="U182" s="9" t="n">
        <x:v>150</x:v>
      </x:c>
      <x:c r="V182" s="2"/>
      <x:c r="W182" s="2" t="str">
        <x:v>https://www.qatartourism.com/content/dam/qatar-tourism/qatar-tourism-reports/2025/2025-Annual-Performance-Report-EN.pdf</x:v>
      </x:c>
      <x:c r="X182" s="2"/>
    </x:row>
    <x:row r="183" ht="23" customHeight="1">
      <x:c r="A183" s="2" t="str">
        <x:v>SAU</x:v>
      </x:c>
      <x:c r="B183" s="2" t="str">
        <x:v>Saudi Arabia</x:v>
      </x:c>
      <x:c r="C183" s="2" t="str">
        <x:v>Middle East</x:v>
      </x:c>
      <x:c r="D183" s="2" t="str">
        <x:v>Quantified</x:v>
      </x:c>
      <x:c r="E183" s="13" t="n">
        <x:v>2025</x:v>
      </x:c>
      <x:c r="F183" s="12" t="n">
        <x:v>545000</x:v>
      </x:c>
      <x:c r="G183" s="12" t="n">
        <x:v>5326</x:v>
      </x:c>
      <x:c r="H183" s="14" t="str">
        <x:v>S08</x:v>
      </x:c>
      <x:c r="I183" s="2" t="str">
        <x:v>Medium</x:v>
      </x:c>
      <x:c r="J183" s="2" t="str">
        <x:v>Licensed hotels (83% keys), apartments and others (17%)</x:v>
      </x:c>
      <x:c r="K183" s="2" t="str">
        <x:v>H1 2025. Rounded keys; scope factors 83%/92%/100% keep uncertain apartment/other fit explicit.</x:v>
      </x:c>
      <x:c r="L183" s="10" t="n">
        <x:v>0.83</x:v>
      </x:c>
      <x:c r="M183" s="10" t="n">
        <x:v>0.92</x:v>
      </x:c>
      <x:c r="N183" s="10" t="n">
        <x:v>1</x:v>
      </x:c>
      <x:c r="O183" s="10" t="n">
        <x:v>0.35</x:v>
      </x:c>
      <x:c r="P183" s="10" t="n">
        <x:v>0.5</x:v>
      </x:c>
      <x:c r="Q183" s="10" t="n">
        <x:v>0.65</x:v>
      </x:c>
      <x:c r="R183" s="10" t="n">
        <x:v>0.15</x:v>
      </x:c>
      <x:c r="S183" s="10" t="n">
        <x:v>0.3</x:v>
      </x:c>
      <x:c r="T183" s="10" t="n">
        <x:v>0.5</x:v>
      </x:c>
      <x:c r="U183" s="9" t="n">
        <x:v>150</x:v>
      </x:c>
      <x:c r="V183" s="2"/>
      <x:c r="W183" s="2" t="str">
        <x:v>https://cdn.mt.gov.sa/files/H12025-Hospitality%20Report-EN.pdf</x:v>
      </x:c>
      <x:c r="X183" s="2"/>
    </x:row>
    <x:row r="184" ht="23" customHeight="1">
      <x:c r="A184" s="2" t="str">
        <x:v>PSE</x:v>
      </x:c>
      <x:c r="B184" s="2" t="str">
        <x:v>State of Palestine</x:v>
      </x:c>
      <x:c r="C184" s="2" t="str">
        <x:v>Middle East</x:v>
      </x:c>
      <x:c r="D184" s="2" t="str">
        <x:v>Quantified</x:v>
      </x:c>
      <x:c r="E184" s="13" t="n">
        <x:v>2024</x:v>
      </x:c>
      <x:c r="F184" s="12" t="n">
        <x:v>4033</x:v>
      </x:c>
      <x:c r="G184" s="12" t="n">
        <x:v>94</x:v>
      </x:c>
      <x:c r="H184" s="14" t="str">
        <x:v>S01</x:v>
      </x:c>
      <x:c r="I184" s="2" t="str">
        <x:v>Medium</x:v>
      </x:c>
      <x:c r="J184" s="2" t="str">
        <x:v>Reported ISIC 5510 hotels and similar; national scope varies</x:v>
      </x:c>
      <x:c r="K184" s="2" t="str"/>
      <x:c r="L184" s="10" t="n">
        <x:v>1</x:v>
      </x:c>
      <x:c r="M184" s="10" t="n">
        <x:v>1</x:v>
      </x:c>
      <x:c r="N184" s="10" t="n">
        <x:v>1</x:v>
      </x:c>
      <x:c r="O184" s="10" t="n">
        <x:v>0.35</x:v>
      </x:c>
      <x:c r="P184" s="10" t="n">
        <x:v>0.5</x:v>
      </x:c>
      <x:c r="Q184" s="10" t="n">
        <x:v>0.65</x:v>
      </x:c>
      <x:c r="R184" s="10" t="n">
        <x:v>0.15</x:v>
      </x:c>
      <x:c r="S184" s="10" t="n">
        <x:v>0.3</x:v>
      </x:c>
      <x:c r="T184" s="10" t="n">
        <x:v>0.5</x:v>
      </x:c>
      <x:c r="U184" s="9" t="n">
        <x:v>150</x:v>
      </x:c>
      <x:c r="V184" s="2"/>
      <x:c r="W184" s="2" t="str">
        <x:v>https://pre-webunwto.s3.amazonaws.com/s3fs-public/2025-12/UN_Tourism_accommodation_hotels_12_2025.xlsx</x:v>
      </x:c>
      <x:c r="X184" s="2"/>
    </x:row>
    <x:row r="185" ht="23" customHeight="1">
      <x:c r="A185" s="2" t="str">
        <x:v>SYR</x:v>
      </x:c>
      <x:c r="B185" s="2" t="str">
        <x:v>Syrian Arab Republic</x:v>
      </x:c>
      <x:c r="C185" s="2" t="str">
        <x:v>Middle East</x:v>
      </x:c>
      <x:c r="D185" s="2" t="str">
        <x:v>Quantified</x:v>
      </x:c>
      <x:c r="E185" s="13" t="n">
        <x:v>2021</x:v>
      </x:c>
      <x:c r="F185" s="12" t="n">
        <x:v>31293</x:v>
      </x:c>
      <x:c r="G185" s="12" t="n">
        <x:v>608</x:v>
      </x:c>
      <x:c r="H185" s="14" t="str">
        <x:v>S01</x:v>
      </x:c>
      <x:c r="I185" s="2" t="str">
        <x:v>Low: older observation</x:v>
      </x:c>
      <x:c r="J185" s="2" t="str">
        <x:v>Reported ISIC 5510 hotels and similar; national scope varies</x:v>
      </x:c>
      <x:c r="K185" s="2" t="str"/>
      <x:c r="L185" s="10" t="n">
        <x:v>1</x:v>
      </x:c>
      <x:c r="M185" s="10" t="n">
        <x:v>1</x:v>
      </x:c>
      <x:c r="N185" s="10" t="n">
        <x:v>1</x:v>
      </x:c>
      <x:c r="O185" s="10" t="n">
        <x:v>0.35</x:v>
      </x:c>
      <x:c r="P185" s="10" t="n">
        <x:v>0.5</x:v>
      </x:c>
      <x:c r="Q185" s="10" t="n">
        <x:v>0.65</x:v>
      </x:c>
      <x:c r="R185" s="10" t="n">
        <x:v>0.15</x:v>
      </x:c>
      <x:c r="S185" s="10" t="n">
        <x:v>0.3</x:v>
      </x:c>
      <x:c r="T185" s="10" t="n">
        <x:v>0.5</x:v>
      </x:c>
      <x:c r="U185" s="9" t="n">
        <x:v>150</x:v>
      </x:c>
      <x:c r="V185" s="2"/>
      <x:c r="W185" s="2" t="str">
        <x:v>https://pre-webunwto.s3.amazonaws.com/s3fs-public/2025-12/UN_Tourism_accommodation_hotels_12_2025.xlsx</x:v>
      </x:c>
      <x:c r="X185" s="2"/>
    </x:row>
    <x:row r="186" ht="23" customHeight="1">
      <x:c r="A186" s="2" t="str">
        <x:v>ARE</x:v>
      </x:c>
      <x:c r="B186" s="2" t="str">
        <x:v>United Arab Emirates</x:v>
      </x:c>
      <x:c r="C186" s="2" t="str">
        <x:v>Middle East</x:v>
      </x:c>
      <x:c r="D186" s="2" t="str">
        <x:v>Quantified</x:v>
      </x:c>
      <x:c r="E186" s="13" t="n">
        <x:v>2025</x:v>
      </x:c>
      <x:c r="F186" s="12" t="n">
        <x:v>216900</x:v>
      </x:c>
      <x:c r="G186" s="12" t="n">
        <x:v>1260</x:v>
      </x:c>
      <x:c r="H186" s="14" t="str">
        <x:v>S09</x:v>
      </x:c>
      <x:c r="I186" s="2" t="str">
        <x:v>Medium</x:v>
      </x:c>
      <x:c r="J186" s="2" t="str">
        <x:v>Hotel rooms, rounded</x:v>
      </x:c>
      <x:c r="K186" s="2" t="str">
        <x:v>January–November 2025 government release.</x:v>
      </x:c>
      <x:c r="L186" s="10" t="n">
        <x:v>1</x:v>
      </x:c>
      <x:c r="M186" s="10" t="n">
        <x:v>1</x:v>
      </x:c>
      <x:c r="N186" s="10" t="n">
        <x:v>1</x:v>
      </x:c>
      <x:c r="O186" s="10" t="n">
        <x:v>0.35</x:v>
      </x:c>
      <x:c r="P186" s="10" t="n">
        <x:v>0.5</x:v>
      </x:c>
      <x:c r="Q186" s="10" t="n">
        <x:v>0.65</x:v>
      </x:c>
      <x:c r="R186" s="10" t="n">
        <x:v>0.17142857142857143</x:v>
      </x:c>
      <x:c r="S186" s="10" t="n">
        <x:v>0.28</x:v>
      </x:c>
      <x:c r="T186" s="10" t="n">
        <x:v>0.4307692307692308</x:v>
      </x:c>
      <x:c r="U186" s="9" t="n">
        <x:v>150</x:v>
      </x:c>
      <x:c r="V186" s="2"/>
      <x:c r="W186" s="2" t="str">
        <x:v>https://www.moet.gov.ae/en/-/hospitality-advisory-council-reviews-its-new-initiatives-for-2026-and-underscores-its-role-in-driving-growth-and-sustainability-of-the-hotel-sector</x:v>
      </x:c>
      <x:c r="X186" s="2"/>
    </x:row>
    <x:row r="187" ht="23" customHeight="1">
      <x:c r="A187" s="2" t="str">
        <x:v>YEM</x:v>
      </x:c>
      <x:c r="B187" s="2" t="str">
        <x:v>Yemen</x:v>
      </x:c>
      <x:c r="C187" s="2" t="str">
        <x:v>Middle East</x:v>
      </x:c>
      <x:c r="D187" s="2" t="str">
        <x:v>Unquantified: stale pre-2019 stock</x:v>
      </x:c>
      <x:c r="E187" s="13" t="n">
        <x:v>2010</x:v>
      </x:c>
      <x:c r="F187" s="12" t="n">
        <x:v>33866</x:v>
      </x:c>
      <x:c r="G187" s="12" t="n">
        <x:v>1479</x:v>
      </x:c>
      <x:c r="H187" s="14" t="str">
        <x:v>S01</x:v>
      </x:c>
      <x:c r="I187" s="2" t="str">
        <x:v>Unquantified / excluded</x:v>
      </x:c>
      <x:c r="J187" s="2" t="str">
        <x:v>Reported ISIC 5510 hotels and similar; national scope varies</x:v>
      </x:c>
      <x:c r="K187" s="2" t="str"/>
      <x:c r="L187" s="10" t="n">
        <x:v>1</x:v>
      </x:c>
      <x:c r="M187" s="10" t="n">
        <x:v>1</x:v>
      </x:c>
      <x:c r="N187" s="10" t="n">
        <x:v>1</x:v>
      </x:c>
      <x:c r="O187" s="10" t="n">
        <x:v>0.35</x:v>
      </x:c>
      <x:c r="P187" s="10" t="n">
        <x:v>0.5</x:v>
      </x:c>
      <x:c r="Q187" s="10" t="n">
        <x:v>0.65</x:v>
      </x:c>
      <x:c r="R187" s="10" t="n">
        <x:v>0.15</x:v>
      </x:c>
      <x:c r="S187" s="10" t="n">
        <x:v>0.3</x:v>
      </x:c>
      <x:c r="T187" s="10" t="n">
        <x:v>0.5</x:v>
      </x:c>
      <x:c r="U187" s="9" t="n">
        <x:v>150</x:v>
      </x:c>
      <x:c r="V187" s="2"/>
      <x:c r="W187" s="2" t="str">
        <x:v>https://pre-webunwto.s3.amazonaws.com/s3fs-public/2025-12/UN_Tourism_accommodation_hotels_12_2025.xlsx</x:v>
      </x:c>
      <x:c r="X187" s="2"/>
    </x:row>
    <x:row r="188" ht="23" customHeight="1">
      <x:c r="A188" s="2" t="str">
        <x:v>BMU</x:v>
      </x:c>
      <x:c r="B188" s="2" t="str">
        <x:v>Bermuda</x:v>
      </x:c>
      <x:c r="C188" s="2" t="str">
        <x:v>Other Americas</x:v>
      </x:c>
      <x:c r="D188" s="2" t="str">
        <x:v>Quantified</x:v>
      </x:c>
      <x:c r="E188" s="13" t="n">
        <x:v>2022</x:v>
      </x:c>
      <x:c r="F188" s="12" t="n">
        <x:v>2522</x:v>
      </x:c>
      <x:c r="G188" s="12" t="n">
        <x:v>42</x:v>
      </x:c>
      <x:c r="H188" s="14" t="str">
        <x:v>S01</x:v>
      </x:c>
      <x:c r="I188" s="2" t="str">
        <x:v>Low: older observation</x:v>
      </x:c>
      <x:c r="J188" s="2" t="str">
        <x:v>Reported ISIC 5510 hotels and similar; national scope varies</x:v>
      </x:c>
      <x:c r="K188" s="2" t="str"/>
      <x:c r="L188" s="10" t="n">
        <x:v>1</x:v>
      </x:c>
      <x:c r="M188" s="10" t="n">
        <x:v>1</x:v>
      </x:c>
      <x:c r="N188" s="10" t="n">
        <x:v>1</x:v>
      </x:c>
      <x:c r="O188" s="10" t="n">
        <x:v>0.5</x:v>
      </x:c>
      <x:c r="P188" s="10" t="n">
        <x:v>0.65</x:v>
      </x:c>
      <x:c r="Q188" s="10" t="n">
        <x:v>0.8</x:v>
      </x:c>
      <x:c r="R188" s="10" t="n">
        <x:v>0.1</x:v>
      </x:c>
      <x:c r="S188" s="10" t="n">
        <x:v>0.2</x:v>
      </x:c>
      <x:c r="T188" s="10" t="n">
        <x:v>0.32</x:v>
      </x:c>
      <x:c r="U188" s="9" t="n">
        <x:v>70</x:v>
      </x:c>
      <x:c r="V188" s="2"/>
      <x:c r="W188" s="2" t="str">
        <x:v>https://pre-webunwto.s3.amazonaws.com/s3fs-public/2025-12/UN_Tourism_accommodation_hotels_12_2025.xlsx</x:v>
      </x:c>
      <x:c r="X188" s="2"/>
    </x:row>
    <x:row r="189" ht="23" customHeight="1">
      <x:c r="A189" s="2" t="str">
        <x:v>GRL</x:v>
      </x:c>
      <x:c r="B189" s="2" t="str">
        <x:v>Greenland</x:v>
      </x:c>
      <x:c r="C189" s="2" t="str">
        <x:v>Other Americas</x:v>
      </x:c>
      <x:c r="D189" s="2" t="str">
        <x:v>Unquantified: no room observation</x:v>
      </x:c>
      <x:c r="E189" s="13" t="str">
        <x:v>Unstated</x:v>
      </x:c>
      <x:c r="F189" s="12"/>
      <x:c r="G189" s="12"/>
      <x:c r="H189" s="14" t="str">
        <x:v>S01</x:v>
      </x:c>
      <x:c r="I189" s="2" t="str">
        <x:v>Unquantified / excluded</x:v>
      </x:c>
      <x:c r="J189" s="2" t="str">
        <x:v>No numerical room observation retrieved</x:v>
      </x:c>
      <x:c r="K189" s="2" t="str"/>
      <x:c r="L189" s="10" t="n">
        <x:v>1</x:v>
      </x:c>
      <x:c r="M189" s="10" t="n">
        <x:v>1</x:v>
      </x:c>
      <x:c r="N189" s="10" t="n">
        <x:v>1</x:v>
      </x:c>
      <x:c r="O189" s="10" t="n">
        <x:v>0.5</x:v>
      </x:c>
      <x:c r="P189" s="10" t="n">
        <x:v>0.65</x:v>
      </x:c>
      <x:c r="Q189" s="10" t="n">
        <x:v>0.8</x:v>
      </x:c>
      <x:c r="R189" s="10" t="n">
        <x:v>0.1</x:v>
      </x:c>
      <x:c r="S189" s="10" t="n">
        <x:v>0.2</x:v>
      </x:c>
      <x:c r="T189" s="10" t="n">
        <x:v>0.32</x:v>
      </x:c>
      <x:c r="U189" s="9" t="n">
        <x:v>70</x:v>
      </x:c>
      <x:c r="V189" s="2"/>
      <x:c r="W189" s="2" t="str">
        <x:v>https://pre-webunwto.s3.amazonaws.com/s3fs-public/2025-12/UN_Tourism_accommodation_hotels_12_2025.xlsx</x:v>
      </x:c>
      <x:c r="X189" s="2"/>
    </x:row>
    <x:row r="190" ht="23" customHeight="1">
      <x:c r="A190" s="2" t="str">
        <x:v>SPM</x:v>
      </x:c>
      <x:c r="B190" s="2" t="str">
        <x:v>Saint Pierre and Miquelon</x:v>
      </x:c>
      <x:c r="C190" s="2" t="str">
        <x:v>Other Americas</x:v>
      </x:c>
      <x:c r="D190" s="2" t="str">
        <x:v>Unquantified: no room observation</x:v>
      </x:c>
      <x:c r="E190" s="13" t="str">
        <x:v>Unstated</x:v>
      </x:c>
      <x:c r="F190" s="12"/>
      <x:c r="G190" s="12"/>
      <x:c r="H190" s="14" t="str">
        <x:v>S01</x:v>
      </x:c>
      <x:c r="I190" s="2" t="str">
        <x:v>Unquantified / excluded</x:v>
      </x:c>
      <x:c r="J190" s="2" t="str">
        <x:v>No numerical room observation retrieved</x:v>
      </x:c>
      <x:c r="K190" s="2" t="str"/>
      <x:c r="L190" s="10" t="n">
        <x:v>1</x:v>
      </x:c>
      <x:c r="M190" s="10" t="n">
        <x:v>1</x:v>
      </x:c>
      <x:c r="N190" s="10" t="n">
        <x:v>1</x:v>
      </x:c>
      <x:c r="O190" s="10" t="n">
        <x:v>0.5</x:v>
      </x:c>
      <x:c r="P190" s="10" t="n">
        <x:v>0.65</x:v>
      </x:c>
      <x:c r="Q190" s="10" t="n">
        <x:v>0.8</x:v>
      </x:c>
      <x:c r="R190" s="10" t="n">
        <x:v>0.1</x:v>
      </x:c>
      <x:c r="S190" s="10" t="n">
        <x:v>0.2</x:v>
      </x:c>
      <x:c r="T190" s="10" t="n">
        <x:v>0.32</x:v>
      </x:c>
      <x:c r="U190" s="9" t="n">
        <x:v>70</x:v>
      </x:c>
      <x:c r="V190" s="2"/>
      <x:c r="W190" s="2" t="str">
        <x:v>https://pre-webunwto.s3.amazonaws.com/s3fs-public/2025-12/UN_Tourism_accommodation_hotels_12_2025.xlsx</x:v>
      </x:c>
      <x:c r="X190" s="2"/>
    </x:row>
    <x:row r="191" ht="23" customHeight="1">
      <x:c r="A191" s="2" t="str">
        <x:v>ATA</x:v>
      </x:c>
      <x:c r="B191" s="2" t="str">
        <x:v>Antarctica</x:v>
      </x:c>
      <x:c r="C191" s="2" t="str">
        <x:v>Other territories</x:v>
      </x:c>
      <x:c r="D191" s="2" t="str">
        <x:v>Not a commercial accommodation market in this model</x:v>
      </x:c>
      <x:c r="E191" s="13" t="str">
        <x:v>Unstated</x:v>
      </x:c>
      <x:c r="F191" s="12"/>
      <x:c r="G191" s="12"/>
      <x:c r="H191" s="14" t="str">
        <x:v>S01</x:v>
      </x:c>
      <x:c r="I191" s="2" t="str">
        <x:v>Unquantified / excluded</x:v>
      </x:c>
      <x:c r="J191" s="2" t="str">
        <x:v>No numerical room observation retrieved</x:v>
      </x:c>
      <x:c r="K191" s="2" t="str"/>
      <x:c r="L191" s="10" t="n">
        <x:v>1</x:v>
      </x:c>
      <x:c r="M191" s="10" t="n">
        <x:v>1</x:v>
      </x:c>
      <x:c r="N191" s="10" t="n">
        <x:v>1</x:v>
      </x:c>
      <x:c r="O191" s="10" t="n">
        <x:v>0.5</x:v>
      </x:c>
      <x:c r="P191" s="10" t="n">
        <x:v>0.65</x:v>
      </x:c>
      <x:c r="Q191" s="10" t="n">
        <x:v>0.8</x:v>
      </x:c>
      <x:c r="R191" s="10" t="n">
        <x:v>0.05</x:v>
      </x:c>
      <x:c r="S191" s="10" t="n">
        <x:v>0.1</x:v>
      </x:c>
      <x:c r="T191" s="10" t="n">
        <x:v>0.2</x:v>
      </x:c>
      <x:c r="U191" s="9" t="n">
        <x:v>60</x:v>
      </x:c>
      <x:c r="V191" s="2"/>
      <x:c r="W191" s="2" t="str">
        <x:v>https://pre-webunwto.s3.amazonaws.com/s3fs-public/2025-12/UN_Tourism_accommodation_hotels_12_2025.xlsx</x:v>
      </x:c>
      <x:c r="X191" s="2"/>
    </x:row>
    <x:row r="192" ht="23" customHeight="1">
      <x:c r="A192" s="2" t="str">
        <x:v>AFG</x:v>
      </x:c>
      <x:c r="B192" s="2" t="str">
        <x:v>Afghanistan</x:v>
      </x:c>
      <x:c r="C192" s="2" t="str">
        <x:v>Rest of Asia</x:v>
      </x:c>
      <x:c r="D192" s="2" t="str">
        <x:v>Unquantified: no room observation</x:v>
      </x:c>
      <x:c r="E192" s="13" t="str">
        <x:v>Unstated</x:v>
      </x:c>
      <x:c r="F192" s="12"/>
      <x:c r="G192" s="12"/>
      <x:c r="H192" s="14" t="str">
        <x:v>S01</x:v>
      </x:c>
      <x:c r="I192" s="2" t="str">
        <x:v>Unquantified / excluded</x:v>
      </x:c>
      <x:c r="J192" s="2" t="str">
        <x:v>No numerical room observation retrieved</x:v>
      </x:c>
      <x:c r="K192" s="2" t="str"/>
      <x:c r="L192" s="10" t="n">
        <x:v>1</x:v>
      </x:c>
      <x:c r="M192" s="10" t="n">
        <x:v>1</x:v>
      </x:c>
      <x:c r="N192" s="10" t="n">
        <x:v>1</x:v>
      </x:c>
      <x:c r="O192" s="10" t="n">
        <x:v>0.5</x:v>
      </x:c>
      <x:c r="P192" s="10" t="n">
        <x:v>0.7</x:v>
      </x:c>
      <x:c r="Q192" s="10" t="n">
        <x:v>0.85</x:v>
      </x:c>
      <x:c r="R192" s="10" t="n">
        <x:v>0.08</x:v>
      </x:c>
      <x:c r="S192" s="10" t="n">
        <x:v>0.17</x:v>
      </x:c>
      <x:c r="T192" s="10" t="n">
        <x:v>0.3</x:v>
      </x:c>
      <x:c r="U192" s="9" t="n">
        <x:v>85</x:v>
      </x:c>
      <x:c r="V192" s="2"/>
      <x:c r="W192" s="2" t="str">
        <x:v>https://pre-webunwto.s3.amazonaws.com/s3fs-public/2025-12/UN_Tourism_accommodation_hotels_12_2025.xlsx</x:v>
      </x:c>
      <x:c r="X192" s="2"/>
    </x:row>
    <x:row r="193" ht="23" customHeight="1">
      <x:c r="A193" s="2" t="str">
        <x:v>ARM</x:v>
      </x:c>
      <x:c r="B193" s="2" t="str">
        <x:v>Armenia</x:v>
      </x:c>
      <x:c r="C193" s="2" t="str">
        <x:v>Rest of Asia</x:v>
      </x:c>
      <x:c r="D193" s="2" t="str">
        <x:v>Unquantified: no room observation</x:v>
      </x:c>
      <x:c r="E193" s="13" t="str">
        <x:v>Unstated</x:v>
      </x:c>
      <x:c r="F193" s="12"/>
      <x:c r="G193" s="12"/>
      <x:c r="H193" s="14" t="str">
        <x:v>S01</x:v>
      </x:c>
      <x:c r="I193" s="2" t="str">
        <x:v>Unquantified / excluded</x:v>
      </x:c>
      <x:c r="J193" s="2" t="str">
        <x:v>No numerical room observation retrieved</x:v>
      </x:c>
      <x:c r="K193" s="2" t="str"/>
      <x:c r="L193" s="10" t="n">
        <x:v>1</x:v>
      </x:c>
      <x:c r="M193" s="10" t="n">
        <x:v>1</x:v>
      </x:c>
      <x:c r="N193" s="10" t="n">
        <x:v>1</x:v>
      </x:c>
      <x:c r="O193" s="10" t="n">
        <x:v>0.5</x:v>
      </x:c>
      <x:c r="P193" s="10" t="n">
        <x:v>0.7</x:v>
      </x:c>
      <x:c r="Q193" s="10" t="n">
        <x:v>0.85</x:v>
      </x:c>
      <x:c r="R193" s="10" t="n">
        <x:v>0.08</x:v>
      </x:c>
      <x:c r="S193" s="10" t="n">
        <x:v>0.17</x:v>
      </x:c>
      <x:c r="T193" s="10" t="n">
        <x:v>0.3</x:v>
      </x:c>
      <x:c r="U193" s="9" t="n">
        <x:v>85</x:v>
      </x:c>
      <x:c r="V193" s="2"/>
      <x:c r="W193" s="2" t="str">
        <x:v>https://pre-webunwto.s3.amazonaws.com/s3fs-public/2025-12/UN_Tourism_accommodation_hotels_12_2025.xlsx</x:v>
      </x:c>
      <x:c r="X193" s="2"/>
    </x:row>
    <x:row r="194" ht="23" customHeight="1">
      <x:c r="A194" s="2" t="str">
        <x:v>AZE</x:v>
      </x:c>
      <x:c r="B194" s="2" t="str">
        <x:v>Azerbaijan</x:v>
      </x:c>
      <x:c r="C194" s="2" t="str">
        <x:v>Rest of Asia</x:v>
      </x:c>
      <x:c r="D194" s="2" t="str">
        <x:v>Quantified</x:v>
      </x:c>
      <x:c r="E194" s="13" t="n">
        <x:v>2022</x:v>
      </x:c>
      <x:c r="F194" s="12" t="n">
        <x:v>27312</x:v>
      </x:c>
      <x:c r="G194" s="12" t="n">
        <x:v>757</x:v>
      </x:c>
      <x:c r="H194" s="14" t="str">
        <x:v>S01</x:v>
      </x:c>
      <x:c r="I194" s="2" t="str">
        <x:v>Low: older observation</x:v>
      </x:c>
      <x:c r="J194" s="2" t="str">
        <x:v>Reported ISIC 5510 hotels and similar; national scope varies</x:v>
      </x:c>
      <x:c r="K194" s="2" t="str"/>
      <x:c r="L194" s="10" t="n">
        <x:v>1</x:v>
      </x:c>
      <x:c r="M194" s="10" t="n">
        <x:v>1</x:v>
      </x:c>
      <x:c r="N194" s="10" t="n">
        <x:v>1</x:v>
      </x:c>
      <x:c r="O194" s="10" t="n">
        <x:v>0.5</x:v>
      </x:c>
      <x:c r="P194" s="10" t="n">
        <x:v>0.7</x:v>
      </x:c>
      <x:c r="Q194" s="10" t="n">
        <x:v>0.85</x:v>
      </x:c>
      <x:c r="R194" s="10" t="n">
        <x:v>0.08</x:v>
      </x:c>
      <x:c r="S194" s="10" t="n">
        <x:v>0.17</x:v>
      </x:c>
      <x:c r="T194" s="10" t="n">
        <x:v>0.3</x:v>
      </x:c>
      <x:c r="U194" s="9" t="n">
        <x:v>85</x:v>
      </x:c>
      <x:c r="V194" s="2"/>
      <x:c r="W194" s="2" t="str">
        <x:v>https://pre-webunwto.s3.amazonaws.com/s3fs-public/2025-12/UN_Tourism_accommodation_hotels_12_2025.xlsx</x:v>
      </x:c>
      <x:c r="X194" s="2"/>
    </x:row>
    <x:row r="195" ht="23" customHeight="1">
      <x:c r="A195" s="2" t="str">
        <x:v>BGD</x:v>
      </x:c>
      <x:c r="B195" s="2" t="str">
        <x:v>Bangladesh</x:v>
      </x:c>
      <x:c r="C195" s="2" t="str">
        <x:v>Rest of Asia</x:v>
      </x:c>
      <x:c r="D195" s="2" t="str">
        <x:v>Unquantified: stale pre-2019 stock</x:v>
      </x:c>
      <x:c r="E195" s="13" t="n">
        <x:v>2010</x:v>
      </x:c>
      <x:c r="F195" s="12" t="n">
        <x:v>3026</x:v>
      </x:c>
      <x:c r="G195" s="12"/>
      <x:c r="H195" s="14" t="str">
        <x:v>S01</x:v>
      </x:c>
      <x:c r="I195" s="2" t="str">
        <x:v>Unquantified / excluded</x:v>
      </x:c>
      <x:c r="J195" s="2" t="str">
        <x:v>Reported ISIC 5510 hotels and similar; national scope varies</x:v>
      </x:c>
      <x:c r="K195" s="2" t="str"/>
      <x:c r="L195" s="10" t="n">
        <x:v>1</x:v>
      </x:c>
      <x:c r="M195" s="10" t="n">
        <x:v>1</x:v>
      </x:c>
      <x:c r="N195" s="10" t="n">
        <x:v>1</x:v>
      </x:c>
      <x:c r="O195" s="10" t="n">
        <x:v>0.5</x:v>
      </x:c>
      <x:c r="P195" s="10" t="n">
        <x:v>0.7</x:v>
      </x:c>
      <x:c r="Q195" s="10" t="n">
        <x:v>0.85</x:v>
      </x:c>
      <x:c r="R195" s="10" t="n">
        <x:v>0.08</x:v>
      </x:c>
      <x:c r="S195" s="10" t="n">
        <x:v>0.17</x:v>
      </x:c>
      <x:c r="T195" s="10" t="n">
        <x:v>0.3</x:v>
      </x:c>
      <x:c r="U195" s="9" t="n">
        <x:v>85</x:v>
      </x:c>
      <x:c r="V195" s="2"/>
      <x:c r="W195" s="2" t="str">
        <x:v>https://pre-webunwto.s3.amazonaws.com/s3fs-public/2025-12/UN_Tourism_accommodation_hotels_12_2025.xlsx</x:v>
      </x:c>
      <x:c r="X195" s="2"/>
    </x:row>
    <x:row r="196" ht="23" customHeight="1">
      <x:c r="A196" s="2" t="str">
        <x:v>BTN</x:v>
      </x:c>
      <x:c r="B196" s="2" t="str">
        <x:v>Bhutan</x:v>
      </x:c>
      <x:c r="C196" s="2" t="str">
        <x:v>Rest of Asia</x:v>
      </x:c>
      <x:c r="D196" s="2" t="str">
        <x:v>Quantified</x:v>
      </x:c>
      <x:c r="E196" s="13" t="n">
        <x:v>2021</x:v>
      </x:c>
      <x:c r="F196" s="12" t="n">
        <x:v>4738</x:v>
      </x:c>
      <x:c r="G196" s="12" t="n">
        <x:v>182</x:v>
      </x:c>
      <x:c r="H196" s="14" t="str">
        <x:v>S01</x:v>
      </x:c>
      <x:c r="I196" s="2" t="str">
        <x:v>Low: older observation</x:v>
      </x:c>
      <x:c r="J196" s="2" t="str">
        <x:v>Reported ISIC 5510 hotels and similar; national scope varies</x:v>
      </x:c>
      <x:c r="K196" s="2" t="str"/>
      <x:c r="L196" s="10" t="n">
        <x:v>1</x:v>
      </x:c>
      <x:c r="M196" s="10" t="n">
        <x:v>1</x:v>
      </x:c>
      <x:c r="N196" s="10" t="n">
        <x:v>1</x:v>
      </x:c>
      <x:c r="O196" s="10" t="n">
        <x:v>0.5</x:v>
      </x:c>
      <x:c r="P196" s="10" t="n">
        <x:v>0.7</x:v>
      </x:c>
      <x:c r="Q196" s="10" t="n">
        <x:v>0.85</x:v>
      </x:c>
      <x:c r="R196" s="10" t="n">
        <x:v>0.08</x:v>
      </x:c>
      <x:c r="S196" s="10" t="n">
        <x:v>0.17</x:v>
      </x:c>
      <x:c r="T196" s="10" t="n">
        <x:v>0.3</x:v>
      </x:c>
      <x:c r="U196" s="9" t="n">
        <x:v>85</x:v>
      </x:c>
      <x:c r="V196" s="2"/>
      <x:c r="W196" s="2" t="str">
        <x:v>https://pre-webunwto.s3.amazonaws.com/s3fs-public/2025-12/UN_Tourism_accommodation_hotels_12_2025.xlsx</x:v>
      </x:c>
      <x:c r="X196" s="2"/>
    </x:row>
    <x:row r="197" ht="23" customHeight="1">
      <x:c r="A197" s="2" t="str">
        <x:v>BRN</x:v>
      </x:c>
      <x:c r="B197" s="2" t="str">
        <x:v>Brunei Darussalam</x:v>
      </x:c>
      <x:c r="C197" s="2" t="str">
        <x:v>Rest of Asia</x:v>
      </x:c>
      <x:c r="D197" s="2" t="str">
        <x:v>Quantified</x:v>
      </x:c>
      <x:c r="E197" s="13" t="n">
        <x:v>2021</x:v>
      </x:c>
      <x:c r="F197" s="12" t="n">
        <x:v>4625</x:v>
      </x:c>
      <x:c r="G197" s="12" t="n">
        <x:v>90</x:v>
      </x:c>
      <x:c r="H197" s="14" t="str">
        <x:v>S01</x:v>
      </x:c>
      <x:c r="I197" s="2" t="str">
        <x:v>Low: older observation</x:v>
      </x:c>
      <x:c r="J197" s="2" t="str">
        <x:v>Reported ISIC 5510 hotels and similar; national scope varies</x:v>
      </x:c>
      <x:c r="K197" s="2" t="str"/>
      <x:c r="L197" s="10" t="n">
        <x:v>1</x:v>
      </x:c>
      <x:c r="M197" s="10" t="n">
        <x:v>1</x:v>
      </x:c>
      <x:c r="N197" s="10" t="n">
        <x:v>1</x:v>
      </x:c>
      <x:c r="O197" s="10" t="n">
        <x:v>0.5</x:v>
      </x:c>
      <x:c r="P197" s="10" t="n">
        <x:v>0.7</x:v>
      </x:c>
      <x:c r="Q197" s="10" t="n">
        <x:v>0.85</x:v>
      </x:c>
      <x:c r="R197" s="10" t="n">
        <x:v>0.08</x:v>
      </x:c>
      <x:c r="S197" s="10" t="n">
        <x:v>0.17</x:v>
      </x:c>
      <x:c r="T197" s="10" t="n">
        <x:v>0.3</x:v>
      </x:c>
      <x:c r="U197" s="9" t="n">
        <x:v>85</x:v>
      </x:c>
      <x:c r="V197" s="2"/>
      <x:c r="W197" s="2" t="str">
        <x:v>https://pre-webunwto.s3.amazonaws.com/s3fs-public/2025-12/UN_Tourism_accommodation_hotels_12_2025.xlsx</x:v>
      </x:c>
      <x:c r="X197" s="2"/>
    </x:row>
    <x:row r="198" ht="23" customHeight="1">
      <x:c r="A198" s="2" t="str">
        <x:v>KHM</x:v>
      </x:c>
      <x:c r="B198" s="2" t="str">
        <x:v>Cambodia</x:v>
      </x:c>
      <x:c r="C198" s="2" t="str">
        <x:v>Rest of Asia</x:v>
      </x:c>
      <x:c r="D198" s="2" t="str">
        <x:v>Quantified</x:v>
      </x:c>
      <x:c r="E198" s="13" t="n">
        <x:v>2021</x:v>
      </x:c>
      <x:c r="F198" s="12" t="n">
        <x:v>79239</x:v>
      </x:c>
      <x:c r="G198" s="12" t="n">
        <x:v>3284</x:v>
      </x:c>
      <x:c r="H198" s="14" t="str">
        <x:v>S01</x:v>
      </x:c>
      <x:c r="I198" s="2" t="str">
        <x:v>Low: older observation</x:v>
      </x:c>
      <x:c r="J198" s="2" t="str">
        <x:v>Reported ISIC 5510 hotels and similar; national scope varies</x:v>
      </x:c>
      <x:c r="K198" s="2" t="str"/>
      <x:c r="L198" s="10" t="n">
        <x:v>1</x:v>
      </x:c>
      <x:c r="M198" s="10" t="n">
        <x:v>1</x:v>
      </x:c>
      <x:c r="N198" s="10" t="n">
        <x:v>1</x:v>
      </x:c>
      <x:c r="O198" s="10" t="n">
        <x:v>0.5</x:v>
      </x:c>
      <x:c r="P198" s="10" t="n">
        <x:v>0.7</x:v>
      </x:c>
      <x:c r="Q198" s="10" t="n">
        <x:v>0.85</x:v>
      </x:c>
      <x:c r="R198" s="10" t="n">
        <x:v>0.08</x:v>
      </x:c>
      <x:c r="S198" s="10" t="n">
        <x:v>0.17</x:v>
      </x:c>
      <x:c r="T198" s="10" t="n">
        <x:v>0.3</x:v>
      </x:c>
      <x:c r="U198" s="9" t="n">
        <x:v>85</x:v>
      </x:c>
      <x:c r="V198" s="2"/>
      <x:c r="W198" s="2" t="str">
        <x:v>https://pre-webunwto.s3.amazonaws.com/s3fs-public/2025-12/UN_Tourism_accommodation_hotels_12_2025.xlsx</x:v>
      </x:c>
      <x:c r="X198" s="2"/>
    </x:row>
    <x:row r="199" ht="23" customHeight="1">
      <x:c r="A199" s="2" t="str">
        <x:v>CHN</x:v>
      </x:c>
      <x:c r="B199" s="2" t="str">
        <x:v>China</x:v>
      </x:c>
      <x:c r="C199" s="2" t="str">
        <x:v>Rest of Asia</x:v>
      </x:c>
      <x:c r="D199" s="2" t="str">
        <x:v>Excluded</x:v>
      </x:c>
      <x:c r="E199" s="13" t="n">
        <x:v>2022</x:v>
      </x:c>
      <x:c r="F199" s="12" t="n">
        <x:v>1114100</x:v>
      </x:c>
      <x:c r="G199" s="12" t="n">
        <x:v>7337</x:v>
      </x:c>
      <x:c r="H199" s="14" t="str">
        <x:v>S01</x:v>
      </x:c>
      <x:c r="I199" s="2" t="str">
        <x:v>Unquantified / excluded</x:v>
      </x:c>
      <x:c r="J199" s="2" t="str">
        <x:v>Reported ISIC 5510 hotels and similar; national scope varies</x:v>
      </x:c>
      <x:c r="K199" s="2" t="str"/>
      <x:c r="L199" s="10" t="n">
        <x:v>1</x:v>
      </x:c>
      <x:c r="M199" s="10" t="n">
        <x:v>1</x:v>
      </x:c>
      <x:c r="N199" s="10" t="n">
        <x:v>1</x:v>
      </x:c>
      <x:c r="O199" s="10" t="n">
        <x:v>0.5</x:v>
      </x:c>
      <x:c r="P199" s="10" t="n">
        <x:v>0.7</x:v>
      </x:c>
      <x:c r="Q199" s="10" t="n">
        <x:v>0.85</x:v>
      </x:c>
      <x:c r="R199" s="10" t="n">
        <x:v>0.08</x:v>
      </x:c>
      <x:c r="S199" s="10" t="n">
        <x:v>0.17</x:v>
      </x:c>
      <x:c r="T199" s="10" t="n">
        <x:v>0.3</x:v>
      </x:c>
      <x:c r="U199" s="9" t="n">
        <x:v>85</x:v>
      </x:c>
      <x:c r="V199" s="2"/>
      <x:c r="W199" s="2" t="str">
        <x:v>https://pre-webunwto.s3.amazonaws.com/s3fs-public/2025-12/UN_Tourism_accommodation_hotels_12_2025.xlsx</x:v>
      </x:c>
      <x:c r="X199" s="2"/>
    </x:row>
    <x:row r="200" ht="23" customHeight="1">
      <x:c r="A200" s="2" t="str">
        <x:v>HKG</x:v>
      </x:c>
      <x:c r="B200" s="2" t="str">
        <x:v>China, Hong Kong Special Administrative Region</x:v>
      </x:c>
      <x:c r="C200" s="2" t="str">
        <x:v>Rest of Asia</x:v>
      </x:c>
      <x:c r="D200" s="2" t="str">
        <x:v>Excluded</x:v>
      </x:c>
      <x:c r="E200" s="13" t="n">
        <x:v>2024</x:v>
      </x:c>
      <x:c r="F200" s="12" t="n">
        <x:v>103771</x:v>
      </x:c>
      <x:c r="G200" s="12" t="n">
        <x:v>1585</x:v>
      </x:c>
      <x:c r="H200" s="14" t="str">
        <x:v>S01</x:v>
      </x:c>
      <x:c r="I200" s="2" t="str">
        <x:v>Unquantified / excluded</x:v>
      </x:c>
      <x:c r="J200" s="2" t="str">
        <x:v>Reported ISIC 5510 hotels and similar; national scope varies</x:v>
      </x:c>
      <x:c r="K200" s="2" t="str">
        <x:v>Data are obtained from the Office of the Licensing Authority, Home Affairs Department (HAD). .</x:v>
      </x:c>
      <x:c r="L200" s="10" t="n">
        <x:v>1</x:v>
      </x:c>
      <x:c r="M200" s="10" t="n">
        <x:v>1</x:v>
      </x:c>
      <x:c r="N200" s="10" t="n">
        <x:v>1</x:v>
      </x:c>
      <x:c r="O200" s="10" t="n">
        <x:v>0.5</x:v>
      </x:c>
      <x:c r="P200" s="10" t="n">
        <x:v>0.7</x:v>
      </x:c>
      <x:c r="Q200" s="10" t="n">
        <x:v>0.85</x:v>
      </x:c>
      <x:c r="R200" s="10" t="n">
        <x:v>0.08</x:v>
      </x:c>
      <x:c r="S200" s="10" t="n">
        <x:v>0.17</x:v>
      </x:c>
      <x:c r="T200" s="10" t="n">
        <x:v>0.3</x:v>
      </x:c>
      <x:c r="U200" s="9" t="n">
        <x:v>85</x:v>
      </x:c>
      <x:c r="V200" s="2"/>
      <x:c r="W200" s="2" t="str">
        <x:v>https://pre-webunwto.s3.amazonaws.com/s3fs-public/2025-12/UN_Tourism_accommodation_hotels_12_2025.xlsx</x:v>
      </x:c>
      <x:c r="X200" s="2"/>
    </x:row>
    <x:row r="201" ht="23" customHeight="1">
      <x:c r="A201" s="2" t="str">
        <x:v>MAC</x:v>
      </x:c>
      <x:c r="B201" s="2" t="str">
        <x:v>China, Macao Special Administrative Region</x:v>
      </x:c>
      <x:c r="C201" s="2" t="str">
        <x:v>Rest of Asia</x:v>
      </x:c>
      <x:c r="D201" s="2" t="str">
        <x:v>Excluded</x:v>
      </x:c>
      <x:c r="E201" s="13" t="n">
        <x:v>2024</x:v>
      </x:c>
      <x:c r="F201" s="12" t="n">
        <x:v>43044</x:v>
      </x:c>
      <x:c r="G201" s="12" t="n">
        <x:v>148</x:v>
      </x:c>
      <x:c r="H201" s="14" t="str">
        <x:v>S01</x:v>
      </x:c>
      <x:c r="I201" s="2" t="str">
        <x:v>Unquantified / excluded</x:v>
      </x:c>
      <x:c r="J201" s="2" t="str">
        <x:v>Reported ISIC 5510 hotels and similar; national scope varies</x:v>
      </x:c>
      <x:c r="K201" s="2" t="str">
        <x:v>Year-end figure.</x:v>
      </x:c>
      <x:c r="L201" s="10" t="n">
        <x:v>1</x:v>
      </x:c>
      <x:c r="M201" s="10" t="n">
        <x:v>1</x:v>
      </x:c>
      <x:c r="N201" s="10" t="n">
        <x:v>1</x:v>
      </x:c>
      <x:c r="O201" s="10" t="n">
        <x:v>0.5</x:v>
      </x:c>
      <x:c r="P201" s="10" t="n">
        <x:v>0.7</x:v>
      </x:c>
      <x:c r="Q201" s="10" t="n">
        <x:v>0.85</x:v>
      </x:c>
      <x:c r="R201" s="10" t="n">
        <x:v>0.08</x:v>
      </x:c>
      <x:c r="S201" s="10" t="n">
        <x:v>0.17</x:v>
      </x:c>
      <x:c r="T201" s="10" t="n">
        <x:v>0.3</x:v>
      </x:c>
      <x:c r="U201" s="9" t="n">
        <x:v>85</x:v>
      </x:c>
      <x:c r="V201" s="2"/>
      <x:c r="W201" s="2" t="str">
        <x:v>https://pre-webunwto.s3.amazonaws.com/s3fs-public/2025-12/UN_Tourism_accommodation_hotels_12_2025.xlsx</x:v>
      </x:c>
      <x:c r="X201" s="2"/>
    </x:row>
    <x:row r="202" ht="23" customHeight="1">
      <x:c r="A202" s="2" t="str">
        <x:v>PRK</x:v>
      </x:c>
      <x:c r="B202" s="2" t="str">
        <x:v>Democratic People's Republic of Korea</x:v>
      </x:c>
      <x:c r="C202" s="2" t="str">
        <x:v>Rest of Asia</x:v>
      </x:c>
      <x:c r="D202" s="2" t="str">
        <x:v>Excluded</x:v>
      </x:c>
      <x:c r="E202" s="13" t="str">
        <x:v>Unstated</x:v>
      </x:c>
      <x:c r="F202" s="12"/>
      <x:c r="G202" s="12"/>
      <x:c r="H202" s="14" t="str">
        <x:v>S01</x:v>
      </x:c>
      <x:c r="I202" s="2" t="str">
        <x:v>Unquantified / excluded</x:v>
      </x:c>
      <x:c r="J202" s="2" t="str">
        <x:v>No numerical room observation retrieved</x:v>
      </x:c>
      <x:c r="K202" s="2" t="str"/>
      <x:c r="L202" s="10" t="n">
        <x:v>1</x:v>
      </x:c>
      <x:c r="M202" s="10" t="n">
        <x:v>1</x:v>
      </x:c>
      <x:c r="N202" s="10" t="n">
        <x:v>1</x:v>
      </x:c>
      <x:c r="O202" s="10" t="n">
        <x:v>0.5</x:v>
      </x:c>
      <x:c r="P202" s="10" t="n">
        <x:v>0.7</x:v>
      </x:c>
      <x:c r="Q202" s="10" t="n">
        <x:v>0.85</x:v>
      </x:c>
      <x:c r="R202" s="10" t="n">
        <x:v>0.08</x:v>
      </x:c>
      <x:c r="S202" s="10" t="n">
        <x:v>0.17</x:v>
      </x:c>
      <x:c r="T202" s="10" t="n">
        <x:v>0.3</x:v>
      </x:c>
      <x:c r="U202" s="9" t="n">
        <x:v>85</x:v>
      </x:c>
      <x:c r="V202" s="2"/>
      <x:c r="W202" s="2" t="str">
        <x:v>https://pre-webunwto.s3.amazonaws.com/s3fs-public/2025-12/UN_Tourism_accommodation_hotels_12_2025.xlsx</x:v>
      </x:c>
      <x:c r="X202" s="2"/>
    </x:row>
    <x:row r="203" ht="23" customHeight="1">
      <x:c r="A203" s="2" t="str">
        <x:v>GEO</x:v>
      </x:c>
      <x:c r="B203" s="2" t="str">
        <x:v>Georgia</x:v>
      </x:c>
      <x:c r="C203" s="2" t="str">
        <x:v>Rest of Asia</x:v>
      </x:c>
      <x:c r="D203" s="2" t="str">
        <x:v>Quantified</x:v>
      </x:c>
      <x:c r="E203" s="13" t="n">
        <x:v>2022</x:v>
      </x:c>
      <x:c r="F203" s="12" t="n">
        <x:v>45807</x:v>
      </x:c>
      <x:c r="G203" s="12" t="n">
        <x:v>2213</x:v>
      </x:c>
      <x:c r="H203" s="14" t="str">
        <x:v>S01</x:v>
      </x:c>
      <x:c r="I203" s="2" t="str">
        <x:v>Low: older observation</x:v>
      </x:c>
      <x:c r="J203" s="2" t="str">
        <x:v>Reported ISIC 5510 hotels and similar; national scope varies</x:v>
      </x:c>
      <x:c r="K203" s="2" t="str"/>
      <x:c r="L203" s="10" t="n">
        <x:v>1</x:v>
      </x:c>
      <x:c r="M203" s="10" t="n">
        <x:v>1</x:v>
      </x:c>
      <x:c r="N203" s="10" t="n">
        <x:v>1</x:v>
      </x:c>
      <x:c r="O203" s="10" t="n">
        <x:v>0.5</x:v>
      </x:c>
      <x:c r="P203" s="10" t="n">
        <x:v>0.7</x:v>
      </x:c>
      <x:c r="Q203" s="10" t="n">
        <x:v>0.85</x:v>
      </x:c>
      <x:c r="R203" s="10" t="n">
        <x:v>0.08</x:v>
      </x:c>
      <x:c r="S203" s="10" t="n">
        <x:v>0.17</x:v>
      </x:c>
      <x:c r="T203" s="10" t="n">
        <x:v>0.3</x:v>
      </x:c>
      <x:c r="U203" s="9" t="n">
        <x:v>85</x:v>
      </x:c>
      <x:c r="V203" s="2"/>
      <x:c r="W203" s="2" t="str">
        <x:v>https://pre-webunwto.s3.amazonaws.com/s3fs-public/2025-12/UN_Tourism_accommodation_hotels_12_2025.xlsx</x:v>
      </x:c>
      <x:c r="X203" s="2"/>
    </x:row>
    <x:row r="204" ht="23" customHeight="1">
      <x:c r="A204" s="2" t="str">
        <x:v>IND</x:v>
      </x:c>
      <x:c r="B204" s="2" t="str">
        <x:v>India</x:v>
      </x:c>
      <x:c r="C204" s="2" t="str">
        <x:v>Rest of Asia</x:v>
      </x:c>
      <x:c r="D204" s="2" t="str">
        <x:v>Quantified</x:v>
      </x:c>
      <x:c r="E204" s="13" t="n">
        <x:v>2024</x:v>
      </x:c>
      <x:c r="F204" s="12" t="n">
        <x:v>2837909.21699438</x:v>
      </x:c>
      <x:c r="G204" s="12" t="n">
        <x:v>256499.043398876</x:v>
      </x:c>
      <x:c r="H204" s="14" t="str">
        <x:v>S01</x:v>
      </x:c>
      <x:c r="I204" s="2" t="str">
        <x:v>Medium</x:v>
      </x:c>
      <x:c r="J204" s="2" t="str">
        <x:v>Reported ISIC 5510 hotels and similar; national scope varies</x:v>
      </x:c>
      <x:c r="K204" s="2" t="str"/>
      <x:c r="L204" s="10" t="n">
        <x:v>1</x:v>
      </x:c>
      <x:c r="M204" s="10" t="n">
        <x:v>1</x:v>
      </x:c>
      <x:c r="N204" s="10" t="n">
        <x:v>1</x:v>
      </x:c>
      <x:c r="O204" s="10" t="n">
        <x:v>0.5</x:v>
      </x:c>
      <x:c r="P204" s="10" t="n">
        <x:v>0.7</x:v>
      </x:c>
      <x:c r="Q204" s="10" t="n">
        <x:v>0.85</x:v>
      </x:c>
      <x:c r="R204" s="10" t="n">
        <x:v>0.01</x:v>
      </x:c>
      <x:c r="S204" s="10" t="n">
        <x:v>0.017142857142857144</x:v>
      </x:c>
      <x:c r="T204" s="10" t="n">
        <x:v>0.029411764705882356</x:v>
      </x:c>
      <x:c r="U204" s="9" t="n">
        <x:v>85</x:v>
      </x:c>
      <x:c r="V204" s="2"/>
      <x:c r="W204" s="2" t="str">
        <x:v>https://pre-webunwto.s3.amazonaws.com/s3fs-public/2025-12/UN_Tourism_accommodation_hotels_12_2025.xlsx</x:v>
      </x:c>
      <x:c r="X204" s="2"/>
    </x:row>
    <x:row r="205" ht="23" customHeight="1">
      <x:c r="A205" s="2" t="str">
        <x:v>IDN</x:v>
      </x:c>
      <x:c r="B205" s="2" t="str">
        <x:v>Indonesia</x:v>
      </x:c>
      <x:c r="C205" s="2" t="str">
        <x:v>Rest of Asia</x:v>
      </x:c>
      <x:c r="D205" s="2" t="str">
        <x:v>Quantified</x:v>
      </x:c>
      <x:c r="E205" s="13" t="n">
        <x:v>2024</x:v>
      </x:c>
      <x:c r="F205" s="12" t="n">
        <x:v>929737</x:v>
      </x:c>
      <x:c r="G205" s="12" t="n">
        <x:v>4584</x:v>
      </x:c>
      <x:c r="H205" s="14" t="str">
        <x:v>S01</x:v>
      </x:c>
      <x:c r="I205" s="2" t="str">
        <x:v>Medium</x:v>
      </x:c>
      <x:c r="J205" s="2" t="str">
        <x:v>Reported ISIC 5510 hotels and similar; national scope varies</x:v>
      </x:c>
      <x:c r="K205" s="2" t="str"/>
      <x:c r="L205" s="10" t="n">
        <x:v>1</x:v>
      </x:c>
      <x:c r="M205" s="10" t="n">
        <x:v>1</x:v>
      </x:c>
      <x:c r="N205" s="10" t="n">
        <x:v>1</x:v>
      </x:c>
      <x:c r="O205" s="10" t="n">
        <x:v>0.5</x:v>
      </x:c>
      <x:c r="P205" s="10" t="n">
        <x:v>0.7</x:v>
      </x:c>
      <x:c r="Q205" s="10" t="n">
        <x:v>0.85</x:v>
      </x:c>
      <x:c r="R205" s="10" t="n">
        <x:v>0.08</x:v>
      </x:c>
      <x:c r="S205" s="10" t="n">
        <x:v>0.17</x:v>
      </x:c>
      <x:c r="T205" s="10" t="n">
        <x:v>0.3</x:v>
      </x:c>
      <x:c r="U205" s="9" t="n">
        <x:v>85</x:v>
      </x:c>
      <x:c r="V205" s="2"/>
      <x:c r="W205" s="2" t="str">
        <x:v>https://pre-webunwto.s3.amazonaws.com/s3fs-public/2025-12/UN_Tourism_accommodation_hotels_12_2025.xlsx</x:v>
      </x:c>
      <x:c r="X205" s="2"/>
    </x:row>
    <x:row r="206" ht="23" customHeight="1">
      <x:c r="A206" s="2" t="str">
        <x:v>JPN</x:v>
      </x:c>
      <x:c r="B206" s="2" t="str">
        <x:v>Japan</x:v>
      </x:c>
      <x:c r="C206" s="2" t="str">
        <x:v>Rest of Asia</x:v>
      </x:c>
      <x:c r="D206" s="2" t="str">
        <x:v>Quantified</x:v>
      </x:c>
      <x:c r="E206" s="13" t="n">
        <x:v>2024</x:v>
      </x:c>
      <x:c r="F206" s="12" t="n">
        <x:v>1856712</x:v>
      </x:c>
      <x:c r="G206" s="12" t="n">
        <x:v>33650</x:v>
      </x:c>
      <x:c r="H206" s="14" t="str">
        <x:v>S01</x:v>
      </x:c>
      <x:c r="I206" s="2" t="str">
        <x:v>Medium</x:v>
      </x:c>
      <x:c r="J206" s="2" t="str">
        <x:v>Reported ISIC 5510 hotels and similar; national scope varies</x:v>
      </x:c>
      <x:c r="K206" s="2" t="str"/>
      <x:c r="L206" s="10" t="n">
        <x:v>1</x:v>
      </x:c>
      <x:c r="M206" s="10" t="n">
        <x:v>1</x:v>
      </x:c>
      <x:c r="N206" s="10" t="n">
        <x:v>1</x:v>
      </x:c>
      <x:c r="O206" s="10" t="n">
        <x:v>0.5</x:v>
      </x:c>
      <x:c r="P206" s="10" t="n">
        <x:v>0.7</x:v>
      </x:c>
      <x:c r="Q206" s="10" t="n">
        <x:v>0.85</x:v>
      </x:c>
      <x:c r="R206" s="10" t="n">
        <x:v>0.06</x:v>
      </x:c>
      <x:c r="S206" s="10" t="n">
        <x:v>0.10000000000000002</x:v>
      </x:c>
      <x:c r="T206" s="10" t="n">
        <x:v>0.1647058823529412</x:v>
      </x:c>
      <x:c r="U206" s="9" t="n">
        <x:v>85</x:v>
      </x:c>
      <x:c r="V206" s="2"/>
      <x:c r="W206" s="2" t="str">
        <x:v>https://pre-webunwto.s3.amazonaws.com/s3fs-public/2025-12/UN_Tourism_accommodation_hotels_12_2025.xlsx</x:v>
      </x:c>
      <x:c r="X206" s="2"/>
    </x:row>
    <x:row r="207" ht="23" customHeight="1">
      <x:c r="A207" s="2" t="str">
        <x:v>KAZ</x:v>
      </x:c>
      <x:c r="B207" s="2" t="str">
        <x:v>Kazakhstan</x:v>
      </x:c>
      <x:c r="C207" s="2" t="str">
        <x:v>Rest of Asia</x:v>
      </x:c>
      <x:c r="D207" s="2" t="str">
        <x:v>Unquantified: no room observation</x:v>
      </x:c>
      <x:c r="E207" s="13" t="str">
        <x:v>Unstated</x:v>
      </x:c>
      <x:c r="F207" s="12"/>
      <x:c r="G207" s="12"/>
      <x:c r="H207" s="14" t="str">
        <x:v>S01</x:v>
      </x:c>
      <x:c r="I207" s="2" t="str">
        <x:v>Unquantified / excluded</x:v>
      </x:c>
      <x:c r="J207" s="2" t="str">
        <x:v>No numerical room observation retrieved</x:v>
      </x:c>
      <x:c r="K207" s="2" t="str"/>
      <x:c r="L207" s="10" t="n">
        <x:v>1</x:v>
      </x:c>
      <x:c r="M207" s="10" t="n">
        <x:v>1</x:v>
      </x:c>
      <x:c r="N207" s="10" t="n">
        <x:v>1</x:v>
      </x:c>
      <x:c r="O207" s="10" t="n">
        <x:v>0.5</x:v>
      </x:c>
      <x:c r="P207" s="10" t="n">
        <x:v>0.7</x:v>
      </x:c>
      <x:c r="Q207" s="10" t="n">
        <x:v>0.85</x:v>
      </x:c>
      <x:c r="R207" s="10" t="n">
        <x:v>0.08</x:v>
      </x:c>
      <x:c r="S207" s="10" t="n">
        <x:v>0.17</x:v>
      </x:c>
      <x:c r="T207" s="10" t="n">
        <x:v>0.3</x:v>
      </x:c>
      <x:c r="U207" s="9" t="n">
        <x:v>85</x:v>
      </x:c>
      <x:c r="V207" s="2"/>
      <x:c r="W207" s="2" t="str">
        <x:v>https://pre-webunwto.s3.amazonaws.com/s3fs-public/2025-12/UN_Tourism_accommodation_hotels_12_2025.xlsx</x:v>
      </x:c>
      <x:c r="X207" s="2"/>
    </x:row>
    <x:row r="208" ht="23" customHeight="1">
      <x:c r="A208" s="2" t="str">
        <x:v>KGZ</x:v>
      </x:c>
      <x:c r="B208" s="2" t="str">
        <x:v>Kyrgyzstan</x:v>
      </x:c>
      <x:c r="C208" s="2" t="str">
        <x:v>Rest of Asia</x:v>
      </x:c>
      <x:c r="D208" s="2" t="str">
        <x:v>Quantified</x:v>
      </x:c>
      <x:c r="E208" s="13" t="n">
        <x:v>2021</x:v>
      </x:c>
      <x:c r="F208" s="12" t="n">
        <x:v>3564</x:v>
      </x:c>
      <x:c r="G208" s="12"/>
      <x:c r="H208" s="14" t="str">
        <x:v>S01</x:v>
      </x:c>
      <x:c r="I208" s="2" t="str">
        <x:v>Low: older observation</x:v>
      </x:c>
      <x:c r="J208" s="2" t="str">
        <x:v>Reported ISIC 5510 hotels and similar; national scope varies</x:v>
      </x:c>
      <x:c r="K208" s="2" t="str"/>
      <x:c r="L208" s="10" t="n">
        <x:v>1</x:v>
      </x:c>
      <x:c r="M208" s="10" t="n">
        <x:v>1</x:v>
      </x:c>
      <x:c r="N208" s="10" t="n">
        <x:v>1</x:v>
      </x:c>
      <x:c r="O208" s="10" t="n">
        <x:v>0.5</x:v>
      </x:c>
      <x:c r="P208" s="10" t="n">
        <x:v>0.7</x:v>
      </x:c>
      <x:c r="Q208" s="10" t="n">
        <x:v>0.85</x:v>
      </x:c>
      <x:c r="R208" s="10" t="n">
        <x:v>0.08</x:v>
      </x:c>
      <x:c r="S208" s="10" t="n">
        <x:v>0.17</x:v>
      </x:c>
      <x:c r="T208" s="10" t="n">
        <x:v>0.3</x:v>
      </x:c>
      <x:c r="U208" s="9" t="n">
        <x:v>85</x:v>
      </x:c>
      <x:c r="V208" s="2"/>
      <x:c r="W208" s="2" t="str">
        <x:v>https://pre-webunwto.s3.amazonaws.com/s3fs-public/2025-12/UN_Tourism_accommodation_hotels_12_2025.xlsx</x:v>
      </x:c>
      <x:c r="X208" s="2"/>
    </x:row>
    <x:row r="209" ht="23" customHeight="1">
      <x:c r="A209" s="2" t="str">
        <x:v>LAO</x:v>
      </x:c>
      <x:c r="B209" s="2" t="str">
        <x:v>Lao People's Democratic Republic</x:v>
      </x:c>
      <x:c r="C209" s="2" t="str">
        <x:v>Rest of Asia</x:v>
      </x:c>
      <x:c r="D209" s="2" t="str">
        <x:v>Quantified</x:v>
      </x:c>
      <x:c r="E209" s="13" t="n">
        <x:v>2021</x:v>
      </x:c>
      <x:c r="F209" s="12" t="n">
        <x:v>60804</x:v>
      </x:c>
      <x:c r="G209" s="12" t="n">
        <x:v>3261</x:v>
      </x:c>
      <x:c r="H209" s="14" t="str">
        <x:v>S01</x:v>
      </x:c>
      <x:c r="I209" s="2" t="str">
        <x:v>Low: older observation</x:v>
      </x:c>
      <x:c r="J209" s="2" t="str">
        <x:v>Reported ISIC 5510 hotels and similar; national scope varies</x:v>
      </x:c>
      <x:c r="K209" s="2" t="str"/>
      <x:c r="L209" s="10" t="n">
        <x:v>1</x:v>
      </x:c>
      <x:c r="M209" s="10" t="n">
        <x:v>1</x:v>
      </x:c>
      <x:c r="N209" s="10" t="n">
        <x:v>1</x:v>
      </x:c>
      <x:c r="O209" s="10" t="n">
        <x:v>0.5</x:v>
      </x:c>
      <x:c r="P209" s="10" t="n">
        <x:v>0.7</x:v>
      </x:c>
      <x:c r="Q209" s="10" t="n">
        <x:v>0.85</x:v>
      </x:c>
      <x:c r="R209" s="10" t="n">
        <x:v>0.08</x:v>
      </x:c>
      <x:c r="S209" s="10" t="n">
        <x:v>0.17</x:v>
      </x:c>
      <x:c r="T209" s="10" t="n">
        <x:v>0.3</x:v>
      </x:c>
      <x:c r="U209" s="9" t="n">
        <x:v>85</x:v>
      </x:c>
      <x:c r="V209" s="2"/>
      <x:c r="W209" s="2" t="str">
        <x:v>https://pre-webunwto.s3.amazonaws.com/s3fs-public/2025-12/UN_Tourism_accommodation_hotels_12_2025.xlsx</x:v>
      </x:c>
      <x:c r="X209" s="2"/>
    </x:row>
    <x:row r="210" ht="23" customHeight="1">
      <x:c r="A210" s="2" t="str">
        <x:v>MYS</x:v>
      </x:c>
      <x:c r="B210" s="2" t="str">
        <x:v>Malaysia</x:v>
      </x:c>
      <x:c r="C210" s="2" t="str">
        <x:v>Rest of Asia</x:v>
      </x:c>
      <x:c r="D210" s="2" t="str">
        <x:v>Quantified</x:v>
      </x:c>
      <x:c r="E210" s="13" t="n">
        <x:v>2021</x:v>
      </x:c>
      <x:c r="F210" s="12" t="n">
        <x:v>323491</x:v>
      </x:c>
      <x:c r="G210" s="12" t="n">
        <x:v>5170</x:v>
      </x:c>
      <x:c r="H210" s="14" t="str">
        <x:v>S01</x:v>
      </x:c>
      <x:c r="I210" s="2" t="str">
        <x:v>Low: older observation</x:v>
      </x:c>
      <x:c r="J210" s="2" t="str">
        <x:v>Reported ISIC 5510 hotels and similar; national scope varies</x:v>
      </x:c>
      <x:c r="K210" s="2" t="str"/>
      <x:c r="L210" s="10" t="n">
        <x:v>1</x:v>
      </x:c>
      <x:c r="M210" s="10" t="n">
        <x:v>1</x:v>
      </x:c>
      <x:c r="N210" s="10" t="n">
        <x:v>1</x:v>
      </x:c>
      <x:c r="O210" s="10" t="n">
        <x:v>0.5</x:v>
      </x:c>
      <x:c r="P210" s="10" t="n">
        <x:v>0.7</x:v>
      </x:c>
      <x:c r="Q210" s="10" t="n">
        <x:v>0.85</x:v>
      </x:c>
      <x:c r="R210" s="10" t="n">
        <x:v>0.08</x:v>
      </x:c>
      <x:c r="S210" s="10" t="n">
        <x:v>0.17</x:v>
      </x:c>
      <x:c r="T210" s="10" t="n">
        <x:v>0.3</x:v>
      </x:c>
      <x:c r="U210" s="9" t="n">
        <x:v>85</x:v>
      </x:c>
      <x:c r="V210" s="2"/>
      <x:c r="W210" s="2" t="str">
        <x:v>https://pre-webunwto.s3.amazonaws.com/s3fs-public/2025-12/UN_Tourism_accommodation_hotels_12_2025.xlsx</x:v>
      </x:c>
      <x:c r="X210" s="2"/>
    </x:row>
    <x:row r="211" ht="23" customHeight="1">
      <x:c r="A211" s="2" t="str">
        <x:v>MDV</x:v>
      </x:c>
      <x:c r="B211" s="2" t="str">
        <x:v>Maldives</x:v>
      </x:c>
      <x:c r="C211" s="2" t="str">
        <x:v>Rest of Asia</x:v>
      </x:c>
      <x:c r="D211" s="2" t="str">
        <x:v>Quantified</x:v>
      </x:c>
      <x:c r="E211" s="13" t="n">
        <x:v>2022</x:v>
      </x:c>
      <x:c r="F211" s="12" t="n">
        <x:v>29567</x:v>
      </x:c>
      <x:c r="G211" s="12" t="n">
        <x:v>1212</x:v>
      </x:c>
      <x:c r="H211" s="14" t="str">
        <x:v>S01</x:v>
      </x:c>
      <x:c r="I211" s="2" t="str">
        <x:v>Low: older observation</x:v>
      </x:c>
      <x:c r="J211" s="2" t="str">
        <x:v>Reported ISIC 5510 hotels and similar; national scope varies</x:v>
      </x:c>
      <x:c r="K211" s="2" t="str"/>
      <x:c r="L211" s="10" t="n">
        <x:v>1</x:v>
      </x:c>
      <x:c r="M211" s="10" t="n">
        <x:v>1</x:v>
      </x:c>
      <x:c r="N211" s="10" t="n">
        <x:v>1</x:v>
      </x:c>
      <x:c r="O211" s="10" t="n">
        <x:v>0.5</x:v>
      </x:c>
      <x:c r="P211" s="10" t="n">
        <x:v>0.7</x:v>
      </x:c>
      <x:c r="Q211" s="10" t="n">
        <x:v>0.85</x:v>
      </x:c>
      <x:c r="R211" s="10" t="n">
        <x:v>0.08</x:v>
      </x:c>
      <x:c r="S211" s="10" t="n">
        <x:v>0.17</x:v>
      </x:c>
      <x:c r="T211" s="10" t="n">
        <x:v>0.3</x:v>
      </x:c>
      <x:c r="U211" s="9" t="n">
        <x:v>85</x:v>
      </x:c>
      <x:c r="V211" s="2"/>
      <x:c r="W211" s="2" t="str">
        <x:v>https://pre-webunwto.s3.amazonaws.com/s3fs-public/2025-12/UN_Tourism_accommodation_hotels_12_2025.xlsx</x:v>
      </x:c>
      <x:c r="X211" s="2"/>
    </x:row>
    <x:row r="212" ht="23" customHeight="1">
      <x:c r="A212" s="2" t="str">
        <x:v>MNG</x:v>
      </x:c>
      <x:c r="B212" s="2" t="str">
        <x:v>Mongolia</x:v>
      </x:c>
      <x:c r="C212" s="2" t="str">
        <x:v>Rest of Asia</x:v>
      </x:c>
      <x:c r="D212" s="2" t="str">
        <x:v>Quantified</x:v>
      </x:c>
      <x:c r="E212" s="13" t="n">
        <x:v>2024</x:v>
      </x:c>
      <x:c r="F212" s="12" t="n">
        <x:v>11172</x:v>
      </x:c>
      <x:c r="G212" s="12" t="n">
        <x:v>548</x:v>
      </x:c>
      <x:c r="H212" s="14" t="str">
        <x:v>S01</x:v>
      </x:c>
      <x:c r="I212" s="2" t="str">
        <x:v>Medium</x:v>
      </x:c>
      <x:c r="J212" s="2" t="str">
        <x:v>Reported ISIC 5510 hotels and similar; national scope varies</x:v>
      </x:c>
      <x:c r="K212" s="2" t="str"/>
      <x:c r="L212" s="10" t="n">
        <x:v>1</x:v>
      </x:c>
      <x:c r="M212" s="10" t="n">
        <x:v>1</x:v>
      </x:c>
      <x:c r="N212" s="10" t="n">
        <x:v>1</x:v>
      </x:c>
      <x:c r="O212" s="10" t="n">
        <x:v>0.5</x:v>
      </x:c>
      <x:c r="P212" s="10" t="n">
        <x:v>0.7</x:v>
      </x:c>
      <x:c r="Q212" s="10" t="n">
        <x:v>0.85</x:v>
      </x:c>
      <x:c r="R212" s="10" t="n">
        <x:v>0.08</x:v>
      </x:c>
      <x:c r="S212" s="10" t="n">
        <x:v>0.17</x:v>
      </x:c>
      <x:c r="T212" s="10" t="n">
        <x:v>0.3</x:v>
      </x:c>
      <x:c r="U212" s="9" t="n">
        <x:v>85</x:v>
      </x:c>
      <x:c r="V212" s="2"/>
      <x:c r="W212" s="2" t="str">
        <x:v>https://pre-webunwto.s3.amazonaws.com/s3fs-public/2025-12/UN_Tourism_accommodation_hotels_12_2025.xlsx</x:v>
      </x:c>
      <x:c r="X212" s="2"/>
    </x:row>
    <x:row r="213" ht="23" customHeight="1">
      <x:c r="A213" s="2" t="str">
        <x:v>MMR</x:v>
      </x:c>
      <x:c r="B213" s="2" t="str">
        <x:v>Myanmar</x:v>
      </x:c>
      <x:c r="C213" s="2" t="str">
        <x:v>Rest of Asia</x:v>
      </x:c>
      <x:c r="D213" s="2" t="str">
        <x:v>Quantified</x:v>
      </x:c>
      <x:c r="E213" s="13" t="n">
        <x:v>2024</x:v>
      </x:c>
      <x:c r="F213" s="12" t="n">
        <x:v>101879</x:v>
      </x:c>
      <x:c r="G213" s="12" t="n">
        <x:v>2454</x:v>
      </x:c>
      <x:c r="H213" s="14" t="str">
        <x:v>S01</x:v>
      </x:c>
      <x:c r="I213" s="2" t="str">
        <x:v>Medium</x:v>
      </x:c>
      <x:c r="J213" s="2" t="str">
        <x:v>Reported ISIC 5510 hotels and similar; national scope varies</x:v>
      </x:c>
      <x:c r="K213" s="2" t="str"/>
      <x:c r="L213" s="10" t="n">
        <x:v>1</x:v>
      </x:c>
      <x:c r="M213" s="10" t="n">
        <x:v>1</x:v>
      </x:c>
      <x:c r="N213" s="10" t="n">
        <x:v>1</x:v>
      </x:c>
      <x:c r="O213" s="10" t="n">
        <x:v>0.5</x:v>
      </x:c>
      <x:c r="P213" s="10" t="n">
        <x:v>0.7</x:v>
      </x:c>
      <x:c r="Q213" s="10" t="n">
        <x:v>0.85</x:v>
      </x:c>
      <x:c r="R213" s="10" t="n">
        <x:v>0.08</x:v>
      </x:c>
      <x:c r="S213" s="10" t="n">
        <x:v>0.17</x:v>
      </x:c>
      <x:c r="T213" s="10" t="n">
        <x:v>0.3</x:v>
      </x:c>
      <x:c r="U213" s="9" t="n">
        <x:v>85</x:v>
      </x:c>
      <x:c r="V213" s="2"/>
      <x:c r="W213" s="2" t="str">
        <x:v>https://pre-webunwto.s3.amazonaws.com/s3fs-public/2025-12/UN_Tourism_accommodation_hotels_12_2025.xlsx</x:v>
      </x:c>
      <x:c r="X213" s="2"/>
    </x:row>
    <x:row r="214" ht="23" customHeight="1">
      <x:c r="A214" s="2" t="str">
        <x:v>NPL</x:v>
      </x:c>
      <x:c r="B214" s="2" t="str">
        <x:v>Nepal</x:v>
      </x:c>
      <x:c r="C214" s="2" t="str">
        <x:v>Rest of Asia</x:v>
      </x:c>
      <x:c r="D214" s="2" t="str">
        <x:v>Unquantified: stale pre-2019 stock</x:v>
      </x:c>
      <x:c r="E214" s="13" t="n">
        <x:v>2015</x:v>
      </x:c>
      <x:c r="F214" s="12" t="n">
        <x:v>11531</x:v>
      </x:c>
      <x:c r="G214" s="12"/>
      <x:c r="H214" s="14" t="str">
        <x:v>S01</x:v>
      </x:c>
      <x:c r="I214" s="2" t="str">
        <x:v>Unquantified / excluded</x:v>
      </x:c>
      <x:c r="J214" s="2" t="str">
        <x:v>Reported ISIC 5510 hotels and similar; national scope varies</x:v>
      </x:c>
      <x:c r="K214" s="2" t="str"/>
      <x:c r="L214" s="10" t="n">
        <x:v>1</x:v>
      </x:c>
      <x:c r="M214" s="10" t="n">
        <x:v>1</x:v>
      </x:c>
      <x:c r="N214" s="10" t="n">
        <x:v>1</x:v>
      </x:c>
      <x:c r="O214" s="10" t="n">
        <x:v>0.5</x:v>
      </x:c>
      <x:c r="P214" s="10" t="n">
        <x:v>0.7</x:v>
      </x:c>
      <x:c r="Q214" s="10" t="n">
        <x:v>0.85</x:v>
      </x:c>
      <x:c r="R214" s="10" t="n">
        <x:v>0.08</x:v>
      </x:c>
      <x:c r="S214" s="10" t="n">
        <x:v>0.17</x:v>
      </x:c>
      <x:c r="T214" s="10" t="n">
        <x:v>0.3</x:v>
      </x:c>
      <x:c r="U214" s="9" t="n">
        <x:v>85</x:v>
      </x:c>
      <x:c r="V214" s="2"/>
      <x:c r="W214" s="2" t="str">
        <x:v>https://pre-webunwto.s3.amazonaws.com/s3fs-public/2025-12/UN_Tourism_accommodation_hotels_12_2025.xlsx</x:v>
      </x:c>
      <x:c r="X214" s="2"/>
    </x:row>
    <x:row r="215" ht="23" customHeight="1">
      <x:c r="A215" s="2" t="str">
        <x:v>PAK</x:v>
      </x:c>
      <x:c r="B215" s="2" t="str">
        <x:v>Pakistan</x:v>
      </x:c>
      <x:c r="C215" s="2" t="str">
        <x:v>Rest of Asia</x:v>
      </x:c>
      <x:c r="D215" s="2" t="str">
        <x:v>Unquantified: stale pre-2019 stock</x:v>
      </x:c>
      <x:c r="E215" s="13" t="n">
        <x:v>2008</x:v>
      </x:c>
      <x:c r="F215" s="12" t="n">
        <x:v>41171</x:v>
      </x:c>
      <x:c r="G215" s="12" t="n">
        <x:v>1729</x:v>
      </x:c>
      <x:c r="H215" s="14" t="str">
        <x:v>S01</x:v>
      </x:c>
      <x:c r="I215" s="2" t="str">
        <x:v>Unquantified / excluded</x:v>
      </x:c>
      <x:c r="J215" s="2" t="str">
        <x:v>Reported ISIC 5510 hotels and similar; national scope varies</x:v>
      </x:c>
      <x:c r="K215" s="2" t="str"/>
      <x:c r="L215" s="10" t="n">
        <x:v>1</x:v>
      </x:c>
      <x:c r="M215" s="10" t="n">
        <x:v>1</x:v>
      </x:c>
      <x:c r="N215" s="10" t="n">
        <x:v>1</x:v>
      </x:c>
      <x:c r="O215" s="10" t="n">
        <x:v>0.5</x:v>
      </x:c>
      <x:c r="P215" s="10" t="n">
        <x:v>0.7</x:v>
      </x:c>
      <x:c r="Q215" s="10" t="n">
        <x:v>0.85</x:v>
      </x:c>
      <x:c r="R215" s="10" t="n">
        <x:v>0.08</x:v>
      </x:c>
      <x:c r="S215" s="10" t="n">
        <x:v>0.17</x:v>
      </x:c>
      <x:c r="T215" s="10" t="n">
        <x:v>0.3</x:v>
      </x:c>
      <x:c r="U215" s="9" t="n">
        <x:v>85</x:v>
      </x:c>
      <x:c r="V215" s="2"/>
      <x:c r="W215" s="2" t="str">
        <x:v>https://pre-webunwto.s3.amazonaws.com/s3fs-public/2025-12/UN_Tourism_accommodation_hotels_12_2025.xlsx</x:v>
      </x:c>
      <x:c r="X215" s="2"/>
    </x:row>
    <x:row r="216" ht="23" customHeight="1">
      <x:c r="A216" s="2" t="str">
        <x:v>PHL</x:v>
      </x:c>
      <x:c r="B216" s="2" t="str">
        <x:v>Philippines</x:v>
      </x:c>
      <x:c r="C216" s="2" t="str">
        <x:v>Rest of Asia</x:v>
      </x:c>
      <x:c r="D216" s="2" t="str">
        <x:v>Quantified</x:v>
      </x:c>
      <x:c r="E216" s="13" t="n">
        <x:v>2021</x:v>
      </x:c>
      <x:c r="F216" s="12" t="n">
        <x:v>212373</x:v>
      </x:c>
      <x:c r="G216" s="12"/>
      <x:c r="H216" s="14" t="str">
        <x:v>S01</x:v>
      </x:c>
      <x:c r="I216" s="2" t="str">
        <x:v>Low: older observation</x:v>
      </x:c>
      <x:c r="J216" s="2" t="str">
        <x:v>Reported ISIC 5510 hotels and similar; national scope varies</x:v>
      </x:c>
      <x:c r="K216" s="2" t="str"/>
      <x:c r="L216" s="10" t="n">
        <x:v>1</x:v>
      </x:c>
      <x:c r="M216" s="10" t="n">
        <x:v>1</x:v>
      </x:c>
      <x:c r="N216" s="10" t="n">
        <x:v>1</x:v>
      </x:c>
      <x:c r="O216" s="10" t="n">
        <x:v>0.5</x:v>
      </x:c>
      <x:c r="P216" s="10" t="n">
        <x:v>0.7</x:v>
      </x:c>
      <x:c r="Q216" s="10" t="n">
        <x:v>0.85</x:v>
      </x:c>
      <x:c r="R216" s="10" t="n">
        <x:v>0.08</x:v>
      </x:c>
      <x:c r="S216" s="10" t="n">
        <x:v>0.17</x:v>
      </x:c>
      <x:c r="T216" s="10" t="n">
        <x:v>0.3</x:v>
      </x:c>
      <x:c r="U216" s="9" t="n">
        <x:v>85</x:v>
      </x:c>
      <x:c r="V216" s="2"/>
      <x:c r="W216" s="2" t="str">
        <x:v>https://pre-webunwto.s3.amazonaws.com/s3fs-public/2025-12/UN_Tourism_accommodation_hotels_12_2025.xlsx</x:v>
      </x:c>
      <x:c r="X216" s="2"/>
    </x:row>
    <x:row r="217" ht="23" customHeight="1">
      <x:c r="A217" s="2" t="str">
        <x:v>KOR</x:v>
      </x:c>
      <x:c r="B217" s="2" t="str">
        <x:v>Republic of Korea</x:v>
      </x:c>
      <x:c r="C217" s="2" t="str">
        <x:v>Rest of Asia</x:v>
      </x:c>
      <x:c r="D217" s="2" t="str">
        <x:v>Quantified</x:v>
      </x:c>
      <x:c r="E217" s="13" t="n">
        <x:v>2022</x:v>
      </x:c>
      <x:c r="F217" s="12" t="n">
        <x:v>217974</x:v>
      </x:c>
      <x:c r="G217" s="12"/>
      <x:c r="H217" s="14" t="str">
        <x:v>S01</x:v>
      </x:c>
      <x:c r="I217" s="2" t="str">
        <x:v>Low: older observation</x:v>
      </x:c>
      <x:c r="J217" s="2" t="str">
        <x:v>Reported ISIC 5510 hotels and similar; national scope varies</x:v>
      </x:c>
      <x:c r="K217" s="2" t="str"/>
      <x:c r="L217" s="10" t="n">
        <x:v>1</x:v>
      </x:c>
      <x:c r="M217" s="10" t="n">
        <x:v>1</x:v>
      </x:c>
      <x:c r="N217" s="10" t="n">
        <x:v>1</x:v>
      </x:c>
      <x:c r="O217" s="10" t="n">
        <x:v>0.5</x:v>
      </x:c>
      <x:c r="P217" s="10" t="n">
        <x:v>0.7</x:v>
      </x:c>
      <x:c r="Q217" s="10" t="n">
        <x:v>0.85</x:v>
      </x:c>
      <x:c r="R217" s="10" t="n">
        <x:v>0.08</x:v>
      </x:c>
      <x:c r="S217" s="10" t="n">
        <x:v>0.17</x:v>
      </x:c>
      <x:c r="T217" s="10" t="n">
        <x:v>0.3</x:v>
      </x:c>
      <x:c r="U217" s="9" t="n">
        <x:v>85</x:v>
      </x:c>
      <x:c r="V217" s="2"/>
      <x:c r="W217" s="2" t="str">
        <x:v>https://pre-webunwto.s3.amazonaws.com/s3fs-public/2025-12/UN_Tourism_accommodation_hotels_12_2025.xlsx</x:v>
      </x:c>
      <x:c r="X217" s="2"/>
    </x:row>
    <x:row r="218" ht="23" customHeight="1">
      <x:c r="A218" s="2" t="str">
        <x:v>SGP</x:v>
      </x:c>
      <x:c r="B218" s="2" t="str">
        <x:v>Singapore</x:v>
      </x:c>
      <x:c r="C218" s="2" t="str">
        <x:v>Rest of Asia</x:v>
      </x:c>
      <x:c r="D218" s="2" t="str">
        <x:v>Quantified</x:v>
      </x:c>
      <x:c r="E218" s="13" t="n">
        <x:v>2024</x:v>
      </x:c>
      <x:c r="F218" s="12" t="n">
        <x:v>73493</x:v>
      </x:c>
      <x:c r="G218" s="12" t="n">
        <x:v>454</x:v>
      </x:c>
      <x:c r="H218" s="14" t="str">
        <x:v>S01</x:v>
      </x:c>
      <x:c r="I218" s="2" t="str">
        <x:v>Medium</x:v>
      </x:c>
      <x:c r="J218" s="2" t="str">
        <x:v>Reported ISIC 5510 hotels and similar; national scope varies</x:v>
      </x:c>
      <x:c r="K218" s="2" t="str"/>
      <x:c r="L218" s="10" t="n">
        <x:v>1</x:v>
      </x:c>
      <x:c r="M218" s="10" t="n">
        <x:v>1</x:v>
      </x:c>
      <x:c r="N218" s="10" t="n">
        <x:v>1</x:v>
      </x:c>
      <x:c r="O218" s="10" t="n">
        <x:v>0.5</x:v>
      </x:c>
      <x:c r="P218" s="10" t="n">
        <x:v>0.7</x:v>
      </x:c>
      <x:c r="Q218" s="10" t="n">
        <x:v>0.85</x:v>
      </x:c>
      <x:c r="R218" s="10" t="n">
        <x:v>0.08</x:v>
      </x:c>
      <x:c r="S218" s="10" t="n">
        <x:v>0.1285714285714286</x:v>
      </x:c>
      <x:c r="T218" s="10" t="n">
        <x:v>0.21176470588235294</x:v>
      </x:c>
      <x:c r="U218" s="9" t="n">
        <x:v>85</x:v>
      </x:c>
      <x:c r="V218" s="2"/>
      <x:c r="W218" s="2" t="str">
        <x:v>https://pre-webunwto.s3.amazonaws.com/s3fs-public/2025-12/UN_Tourism_accommodation_hotels_12_2025.xlsx</x:v>
      </x:c>
      <x:c r="X218" s="2"/>
    </x:row>
    <x:row r="219" ht="23" customHeight="1">
      <x:c r="A219" s="2" t="str">
        <x:v>LKA</x:v>
      </x:c>
      <x:c r="B219" s="2" t="str">
        <x:v>Sri Lanka</x:v>
      </x:c>
      <x:c r="C219" s="2" t="str">
        <x:v>Rest of Asia</x:v>
      </x:c>
      <x:c r="D219" s="2" t="str">
        <x:v>Quantified</x:v>
      </x:c>
      <x:c r="E219" s="13" t="n">
        <x:v>2022</x:v>
      </x:c>
      <x:c r="F219" s="12" t="n">
        <x:v>48120</x:v>
      </x:c>
      <x:c r="G219" s="12" t="n">
        <x:v>3829</x:v>
      </x:c>
      <x:c r="H219" s="14" t="str">
        <x:v>S01</x:v>
      </x:c>
      <x:c r="I219" s="2" t="str">
        <x:v>Low: older observation</x:v>
      </x:c>
      <x:c r="J219" s="2" t="str">
        <x:v>Reported ISIC 5510 hotels and similar; national scope varies</x:v>
      </x:c>
      <x:c r="K219" s="2" t="str"/>
      <x:c r="L219" s="10" t="n">
        <x:v>1</x:v>
      </x:c>
      <x:c r="M219" s="10" t="n">
        <x:v>1</x:v>
      </x:c>
      <x:c r="N219" s="10" t="n">
        <x:v>1</x:v>
      </x:c>
      <x:c r="O219" s="10" t="n">
        <x:v>0.5</x:v>
      </x:c>
      <x:c r="P219" s="10" t="n">
        <x:v>0.7</x:v>
      </x:c>
      <x:c r="Q219" s="10" t="n">
        <x:v>0.85</x:v>
      </x:c>
      <x:c r="R219" s="10" t="n">
        <x:v>0.08</x:v>
      </x:c>
      <x:c r="S219" s="10" t="n">
        <x:v>0.17</x:v>
      </x:c>
      <x:c r="T219" s="10" t="n">
        <x:v>0.3</x:v>
      </x:c>
      <x:c r="U219" s="9" t="n">
        <x:v>85</x:v>
      </x:c>
      <x:c r="V219" s="2"/>
      <x:c r="W219" s="2" t="str">
        <x:v>https://pre-webunwto.s3.amazonaws.com/s3fs-public/2025-12/UN_Tourism_accommodation_hotels_12_2025.xlsx</x:v>
      </x:c>
      <x:c r="X219" s="2"/>
    </x:row>
    <x:row r="220" ht="23" customHeight="1">
      <x:c r="A220" s="2" t="str">
        <x:v>TWN</x:v>
      </x:c>
      <x:c r="B220" s="2" t="str">
        <x:v>Taiwan (separate reporting market)</x:v>
      </x:c>
      <x:c r="C220" s="2" t="str">
        <x:v>Rest of Asia</x:v>
      </x:c>
      <x:c r="D220" s="2" t="str">
        <x:v>Unquantified: no room observation</x:v>
      </x:c>
      <x:c r="E220" s="13" t="str">
        <x:v>Unstated</x:v>
      </x:c>
      <x:c r="F220" s="12"/>
      <x:c r="G220" s="12"/>
      <x:c r="H220" s="14" t="str">
        <x:v>S01</x:v>
      </x:c>
      <x:c r="I220" s="2" t="str">
        <x:v>Unquantified / excluded</x:v>
      </x:c>
      <x:c r="J220" s="2" t="str">
        <x:v>No numerical room observation retrieved</x:v>
      </x:c>
      <x:c r="K220" s="2" t="str"/>
      <x:c r="L220" s="10" t="n">
        <x:v>1</x:v>
      </x:c>
      <x:c r="M220" s="10" t="n">
        <x:v>1</x:v>
      </x:c>
      <x:c r="N220" s="10" t="n">
        <x:v>1</x:v>
      </x:c>
      <x:c r="O220" s="10" t="n">
        <x:v>0.5</x:v>
      </x:c>
      <x:c r="P220" s="10" t="n">
        <x:v>0.7</x:v>
      </x:c>
      <x:c r="Q220" s="10" t="n">
        <x:v>0.85</x:v>
      </x:c>
      <x:c r="R220" s="10" t="n">
        <x:v>0.08</x:v>
      </x:c>
      <x:c r="S220" s="10" t="n">
        <x:v>0.17</x:v>
      </x:c>
      <x:c r="T220" s="10" t="n">
        <x:v>0.3</x:v>
      </x:c>
      <x:c r="U220" s="9" t="n">
        <x:v>85</x:v>
      </x:c>
      <x:c r="V220" s="2"/>
      <x:c r="W220" s="2" t="str">
        <x:v>https://pre-webunwto.s3.amazonaws.com/s3fs-public/2025-12/UN_Tourism_accommodation_hotels_12_2025.xlsx</x:v>
      </x:c>
      <x:c r="X220" s="2"/>
    </x:row>
    <x:row r="221" ht="23" customHeight="1">
      <x:c r="A221" s="2" t="str">
        <x:v>TJK</x:v>
      </x:c>
      <x:c r="B221" s="2" t="str">
        <x:v>Tajikistan</x:v>
      </x:c>
      <x:c r="C221" s="2" t="str">
        <x:v>Rest of Asia</x:v>
      </x:c>
      <x:c r="D221" s="2" t="str">
        <x:v>Unquantified: stale pre-2019 stock</x:v>
      </x:c>
      <x:c r="E221" s="13" t="n">
        <x:v>2018</x:v>
      </x:c>
      <x:c r="F221" s="12" t="n">
        <x:v>7032</x:v>
      </x:c>
      <x:c r="G221" s="12" t="n">
        <x:v>189</x:v>
      </x:c>
      <x:c r="H221" s="14" t="str">
        <x:v>S01</x:v>
      </x:c>
      <x:c r="I221" s="2" t="str">
        <x:v>Unquantified / excluded</x:v>
      </x:c>
      <x:c r="J221" s="2" t="str">
        <x:v>Reported ISIC 5510 hotels and similar; national scope varies</x:v>
      </x:c>
      <x:c r="K221" s="2" t="str"/>
      <x:c r="L221" s="10" t="n">
        <x:v>1</x:v>
      </x:c>
      <x:c r="M221" s="10" t="n">
        <x:v>1</x:v>
      </x:c>
      <x:c r="N221" s="10" t="n">
        <x:v>1</x:v>
      </x:c>
      <x:c r="O221" s="10" t="n">
        <x:v>0.5</x:v>
      </x:c>
      <x:c r="P221" s="10" t="n">
        <x:v>0.7</x:v>
      </x:c>
      <x:c r="Q221" s="10" t="n">
        <x:v>0.85</x:v>
      </x:c>
      <x:c r="R221" s="10" t="n">
        <x:v>0.08</x:v>
      </x:c>
      <x:c r="S221" s="10" t="n">
        <x:v>0.17</x:v>
      </x:c>
      <x:c r="T221" s="10" t="n">
        <x:v>0.3</x:v>
      </x:c>
      <x:c r="U221" s="9" t="n">
        <x:v>85</x:v>
      </x:c>
      <x:c r="V221" s="2"/>
      <x:c r="W221" s="2" t="str">
        <x:v>https://pre-webunwto.s3.amazonaws.com/s3fs-public/2025-12/UN_Tourism_accommodation_hotels_12_2025.xlsx</x:v>
      </x:c>
      <x:c r="X221" s="2"/>
    </x:row>
    <x:row r="222" ht="23" customHeight="1">
      <x:c r="A222" s="2" t="str">
        <x:v>THA</x:v>
      </x:c>
      <x:c r="B222" s="2" t="str">
        <x:v>Thailand</x:v>
      </x:c>
      <x:c r="C222" s="2" t="str">
        <x:v>Rest of Asia</x:v>
      </x:c>
      <x:c r="D222" s="2" t="str">
        <x:v>Quantified</x:v>
      </x:c>
      <x:c r="E222" s="13" t="n">
        <x:v>2021</x:v>
      </x:c>
      <x:c r="F222" s="12" t="n">
        <x:v>777391</x:v>
      </x:c>
      <x:c r="G222" s="12" t="n">
        <x:v>20631</x:v>
      </x:c>
      <x:c r="H222" s="14" t="str">
        <x:v>S01</x:v>
      </x:c>
      <x:c r="I222" s="2" t="str">
        <x:v>Low: older observation</x:v>
      </x:c>
      <x:c r="J222" s="2" t="str">
        <x:v>Reported ISIC 5510 hotels and similar; national scope varies</x:v>
      </x:c>
      <x:c r="K222" s="2" t="str"/>
      <x:c r="L222" s="10" t="n">
        <x:v>1</x:v>
      </x:c>
      <x:c r="M222" s="10" t="n">
        <x:v>1</x:v>
      </x:c>
      <x:c r="N222" s="10" t="n">
        <x:v>1</x:v>
      </x:c>
      <x:c r="O222" s="10" t="n">
        <x:v>0.5</x:v>
      </x:c>
      <x:c r="P222" s="10" t="n">
        <x:v>0.7</x:v>
      </x:c>
      <x:c r="Q222" s="10" t="n">
        <x:v>0.85</x:v>
      </x:c>
      <x:c r="R222" s="10" t="n">
        <x:v>0.08</x:v>
      </x:c>
      <x:c r="S222" s="10" t="n">
        <x:v>0.17</x:v>
      </x:c>
      <x:c r="T222" s="10" t="n">
        <x:v>0.3</x:v>
      </x:c>
      <x:c r="U222" s="9" t="n">
        <x:v>85</x:v>
      </x:c>
      <x:c r="V222" s="2"/>
      <x:c r="W222" s="2" t="str">
        <x:v>https://pre-webunwto.s3.amazonaws.com/s3fs-public/2025-12/UN_Tourism_accommodation_hotels_12_2025.xlsx</x:v>
      </x:c>
      <x:c r="X222" s="2"/>
    </x:row>
    <x:row r="223" ht="23" customHeight="1">
      <x:c r="A223" s="2" t="str">
        <x:v>TLS</x:v>
      </x:c>
      <x:c r="B223" s="2" t="str">
        <x:v>Timor-Leste</x:v>
      </x:c>
      <x:c r="C223" s="2" t="str">
        <x:v>Rest of Asia</x:v>
      </x:c>
      <x:c r="D223" s="2" t="str">
        <x:v>Quantified</x:v>
      </x:c>
      <x:c r="E223" s="13" t="n">
        <x:v>2021</x:v>
      </x:c>
      <x:c r="F223" s="12" t="n">
        <x:v>1300</x:v>
      </x:c>
      <x:c r="G223" s="12" t="n">
        <x:v>39</x:v>
      </x:c>
      <x:c r="H223" s="14" t="str">
        <x:v>S01</x:v>
      </x:c>
      <x:c r="I223" s="2" t="str">
        <x:v>Low: older observation</x:v>
      </x:c>
      <x:c r="J223" s="2" t="str">
        <x:v>Reported ISIC 5510 hotels and similar; national scope varies</x:v>
      </x:c>
      <x:c r="K223" s="2" t="str"/>
      <x:c r="L223" s="10" t="n">
        <x:v>1</x:v>
      </x:c>
      <x:c r="M223" s="10" t="n">
        <x:v>1</x:v>
      </x:c>
      <x:c r="N223" s="10" t="n">
        <x:v>1</x:v>
      </x:c>
      <x:c r="O223" s="10" t="n">
        <x:v>0.5</x:v>
      </x:c>
      <x:c r="P223" s="10" t="n">
        <x:v>0.7</x:v>
      </x:c>
      <x:c r="Q223" s="10" t="n">
        <x:v>0.85</x:v>
      </x:c>
      <x:c r="R223" s="10" t="n">
        <x:v>0.08</x:v>
      </x:c>
      <x:c r="S223" s="10" t="n">
        <x:v>0.17</x:v>
      </x:c>
      <x:c r="T223" s="10" t="n">
        <x:v>0.3</x:v>
      </x:c>
      <x:c r="U223" s="9" t="n">
        <x:v>85</x:v>
      </x:c>
      <x:c r="V223" s="2"/>
      <x:c r="W223" s="2" t="str">
        <x:v>https://pre-webunwto.s3.amazonaws.com/s3fs-public/2025-12/UN_Tourism_accommodation_hotels_12_2025.xlsx</x:v>
      </x:c>
      <x:c r="X223" s="2"/>
    </x:row>
    <x:row r="224" ht="23" customHeight="1">
      <x:c r="A224" s="2" t="str">
        <x:v>TKM</x:v>
      </x:c>
      <x:c r="B224" s="2" t="str">
        <x:v>Turkmenistan</x:v>
      </x:c>
      <x:c r="C224" s="2" t="str">
        <x:v>Rest of Asia</x:v>
      </x:c>
      <x:c r="D224" s="2" t="str">
        <x:v>Unquantified: stale pre-2019 stock</x:v>
      </x:c>
      <x:c r="E224" s="13" t="n">
        <x:v>2007</x:v>
      </x:c>
      <x:c r="F224" s="12" t="n">
        <x:v>970</x:v>
      </x:c>
      <x:c r="G224" s="12"/>
      <x:c r="H224" s="14" t="str">
        <x:v>S01</x:v>
      </x:c>
      <x:c r="I224" s="2" t="str">
        <x:v>Unquantified / excluded</x:v>
      </x:c>
      <x:c r="J224" s="2" t="str">
        <x:v>Reported ISIC 5510 hotels and similar; national scope varies</x:v>
      </x:c>
      <x:c r="K224" s="2" t="str"/>
      <x:c r="L224" s="10" t="n">
        <x:v>1</x:v>
      </x:c>
      <x:c r="M224" s="10" t="n">
        <x:v>1</x:v>
      </x:c>
      <x:c r="N224" s="10" t="n">
        <x:v>1</x:v>
      </x:c>
      <x:c r="O224" s="10" t="n">
        <x:v>0.5</x:v>
      </x:c>
      <x:c r="P224" s="10" t="n">
        <x:v>0.7</x:v>
      </x:c>
      <x:c r="Q224" s="10" t="n">
        <x:v>0.85</x:v>
      </x:c>
      <x:c r="R224" s="10" t="n">
        <x:v>0.08</x:v>
      </x:c>
      <x:c r="S224" s="10" t="n">
        <x:v>0.17</x:v>
      </x:c>
      <x:c r="T224" s="10" t="n">
        <x:v>0.3</x:v>
      </x:c>
      <x:c r="U224" s="9" t="n">
        <x:v>85</x:v>
      </x:c>
      <x:c r="V224" s="2"/>
      <x:c r="W224" s="2" t="str">
        <x:v>https://pre-webunwto.s3.amazonaws.com/s3fs-public/2025-12/UN_Tourism_accommodation_hotels_12_2025.xlsx</x:v>
      </x:c>
      <x:c r="X224" s="2"/>
    </x:row>
    <x:row r="225" ht="23" customHeight="1">
      <x:c r="A225" s="2" t="str">
        <x:v>UZB</x:v>
      </x:c>
      <x:c r="B225" s="2" t="str">
        <x:v>Uzbekistan</x:v>
      </x:c>
      <x:c r="C225" s="2" t="str">
        <x:v>Rest of Asia</x:v>
      </x:c>
      <x:c r="D225" s="2" t="str">
        <x:v>Quantified</x:v>
      </x:c>
      <x:c r="E225" s="13" t="n">
        <x:v>2019</x:v>
      </x:c>
      <x:c r="F225" s="12" t="n">
        <x:v>21758</x:v>
      </x:c>
      <x:c r="G225" s="12" t="n">
        <x:v>1141</x:v>
      </x:c>
      <x:c r="H225" s="14" t="str">
        <x:v>S01</x:v>
      </x:c>
      <x:c r="I225" s="2" t="str">
        <x:v>Low: older observation</x:v>
      </x:c>
      <x:c r="J225" s="2" t="str">
        <x:v>Reported ISIC 5510 hotels and similar; national scope varies</x:v>
      </x:c>
      <x:c r="K225" s="2" t="str"/>
      <x:c r="L225" s="10" t="n">
        <x:v>1</x:v>
      </x:c>
      <x:c r="M225" s="10" t="n">
        <x:v>1</x:v>
      </x:c>
      <x:c r="N225" s="10" t="n">
        <x:v>1</x:v>
      </x:c>
      <x:c r="O225" s="10" t="n">
        <x:v>0.5</x:v>
      </x:c>
      <x:c r="P225" s="10" t="n">
        <x:v>0.7</x:v>
      </x:c>
      <x:c r="Q225" s="10" t="n">
        <x:v>0.85</x:v>
      </x:c>
      <x:c r="R225" s="10" t="n">
        <x:v>0.08</x:v>
      </x:c>
      <x:c r="S225" s="10" t="n">
        <x:v>0.17</x:v>
      </x:c>
      <x:c r="T225" s="10" t="n">
        <x:v>0.3</x:v>
      </x:c>
      <x:c r="U225" s="9" t="n">
        <x:v>85</x:v>
      </x:c>
      <x:c r="V225" s="2"/>
      <x:c r="W225" s="2" t="str">
        <x:v>https://pre-webunwto.s3.amazonaws.com/s3fs-public/2025-12/UN_Tourism_accommodation_hotels_12_2025.xlsx</x:v>
      </x:c>
      <x:c r="X225" s="2"/>
    </x:row>
    <x:row r="226" ht="23" customHeight="1">
      <x:c r="A226" s="2" t="str">
        <x:v>VNM</x:v>
      </x:c>
      <x:c r="B226" s="2" t="str">
        <x:v>Viet Nam</x:v>
      </x:c>
      <x:c r="C226" s="2" t="str">
        <x:v>Rest of Asia</x:v>
      </x:c>
      <x:c r="D226" s="2" t="str">
        <x:v>Quantified</x:v>
      </x:c>
      <x:c r="E226" s="13" t="n">
        <x:v>2021</x:v>
      </x:c>
      <x:c r="F226" s="12" t="n">
        <x:v>780000</x:v>
      </x:c>
      <x:c r="G226" s="12" t="n">
        <x:v>38000</x:v>
      </x:c>
      <x:c r="H226" s="14" t="str">
        <x:v>S01</x:v>
      </x:c>
      <x:c r="I226" s="2" t="str">
        <x:v>Low: older observation</x:v>
      </x:c>
      <x:c r="J226" s="2" t="str">
        <x:v>Reported ISIC 5510 hotels and similar; national scope varies</x:v>
      </x:c>
      <x:c r="K226" s="2" t="str"/>
      <x:c r="L226" s="10" t="n">
        <x:v>1</x:v>
      </x:c>
      <x:c r="M226" s="10" t="n">
        <x:v>1</x:v>
      </x:c>
      <x:c r="N226" s="10" t="n">
        <x:v>1</x:v>
      </x:c>
      <x:c r="O226" s="10" t="n">
        <x:v>0.5</x:v>
      </x:c>
      <x:c r="P226" s="10" t="n">
        <x:v>0.7</x:v>
      </x:c>
      <x:c r="Q226" s="10" t="n">
        <x:v>0.85</x:v>
      </x:c>
      <x:c r="R226" s="10" t="n">
        <x:v>0.08</x:v>
      </x:c>
      <x:c r="S226" s="10" t="n">
        <x:v>0.17</x:v>
      </x:c>
      <x:c r="T226" s="10" t="n">
        <x:v>0.3</x:v>
      </x:c>
      <x:c r="U226" s="9" t="n">
        <x:v>85</x:v>
      </x:c>
      <x:c r="V226" s="2"/>
      <x:c r="W226" s="2" t="str">
        <x:v>https://pre-webunwto.s3.amazonaws.com/s3fs-public/2025-12/UN_Tourism_accommodation_hotels_12_2025.xlsx</x:v>
      </x:c>
      <x:c r="X226" s="2"/>
    </x:row>
    <x:row r="227" ht="23" customHeight="1">
      <x:c r="A227" s="2" t="str">
        <x:v>ASM</x:v>
      </x:c>
      <x:c r="B227" s="2" t="str">
        <x:v>American Samoa</x:v>
      </x:c>
      <x:c r="C227" s="2" t="str">
        <x:v>Rest of Oceania</x:v>
      </x:c>
      <x:c r="D227" s="2" t="str">
        <x:v>Unquantified: stale pre-2019 stock</x:v>
      </x:c>
      <x:c r="E227" s="13" t="n">
        <x:v>2017</x:v>
      </x:c>
      <x:c r="F227" s="12" t="n">
        <x:v>279</x:v>
      </x:c>
      <x:c r="G227" s="12" t="n">
        <x:v>26</x:v>
      </x:c>
      <x:c r="H227" s="14" t="str">
        <x:v>S01</x:v>
      </x:c>
      <x:c r="I227" s="2" t="str">
        <x:v>Unquantified / excluded</x:v>
      </x:c>
      <x:c r="J227" s="2" t="str">
        <x:v>Reported ISIC 5510 hotels and similar; national scope varies</x:v>
      </x:c>
      <x:c r="K227" s="2" t="str"/>
      <x:c r="L227" s="10" t="n">
        <x:v>1</x:v>
      </x:c>
      <x:c r="M227" s="10" t="n">
        <x:v>1</x:v>
      </x:c>
      <x:c r="N227" s="10" t="n">
        <x:v>1</x:v>
      </x:c>
      <x:c r="O227" s="10" t="n">
        <x:v>0.5</x:v>
      </x:c>
      <x:c r="P227" s="10" t="n">
        <x:v>0.65</x:v>
      </x:c>
      <x:c r="Q227" s="10" t="n">
        <x:v>0.8</x:v>
      </x:c>
      <x:c r="R227" s="10" t="n">
        <x:v>0.1</x:v>
      </x:c>
      <x:c r="S227" s="10" t="n">
        <x:v>0.2</x:v>
      </x:c>
      <x:c r="T227" s="10" t="n">
        <x:v>0.35</x:v>
      </x:c>
      <x:c r="U227" s="9" t="n">
        <x:v>60</x:v>
      </x:c>
      <x:c r="V227" s="2"/>
      <x:c r="W227" s="2" t="str">
        <x:v>https://pre-webunwto.s3.amazonaws.com/s3fs-public/2025-12/UN_Tourism_accommodation_hotels_12_2025.xlsx</x:v>
      </x:c>
      <x:c r="X227" s="2"/>
    </x:row>
    <x:row r="228" ht="23" customHeight="1">
      <x:c r="A228" s="2" t="str">
        <x:v>CXR</x:v>
      </x:c>
      <x:c r="B228" s="2" t="str">
        <x:v>Christmas Island</x:v>
      </x:c>
      <x:c r="C228" s="2" t="str">
        <x:v>Rest of Oceania</x:v>
      </x:c>
      <x:c r="D228" s="2" t="str">
        <x:v>Unquantified: no room observation</x:v>
      </x:c>
      <x:c r="E228" s="13" t="str">
        <x:v>Unstated</x:v>
      </x:c>
      <x:c r="F228" s="12"/>
      <x:c r="G228" s="12"/>
      <x:c r="H228" s="14" t="str">
        <x:v>S01</x:v>
      </x:c>
      <x:c r="I228" s="2" t="str">
        <x:v>Unquantified / excluded</x:v>
      </x:c>
      <x:c r="J228" s="2" t="str">
        <x:v>No numerical room observation retrieved</x:v>
      </x:c>
      <x:c r="K228" s="2" t="str"/>
      <x:c r="L228" s="10" t="n">
        <x:v>1</x:v>
      </x:c>
      <x:c r="M228" s="10" t="n">
        <x:v>1</x:v>
      </x:c>
      <x:c r="N228" s="10" t="n">
        <x:v>1</x:v>
      </x:c>
      <x:c r="O228" s="10" t="n">
        <x:v>0.5</x:v>
      </x:c>
      <x:c r="P228" s="10" t="n">
        <x:v>0.65</x:v>
      </x:c>
      <x:c r="Q228" s="10" t="n">
        <x:v>0.8</x:v>
      </x:c>
      <x:c r="R228" s="10" t="n">
        <x:v>0.1</x:v>
      </x:c>
      <x:c r="S228" s="10" t="n">
        <x:v>0.2</x:v>
      </x:c>
      <x:c r="T228" s="10" t="n">
        <x:v>0.35</x:v>
      </x:c>
      <x:c r="U228" s="9" t="n">
        <x:v>60</x:v>
      </x:c>
      <x:c r="V228" s="2"/>
      <x:c r="W228" s="2" t="str">
        <x:v>https://pre-webunwto.s3.amazonaws.com/s3fs-public/2025-12/UN_Tourism_accommodation_hotels_12_2025.xlsx</x:v>
      </x:c>
      <x:c r="X228" s="2"/>
    </x:row>
    <x:row r="229" ht="23" customHeight="1">
      <x:c r="A229" s="2" t="str">
        <x:v>CCK</x:v>
      </x:c>
      <x:c r="B229" s="2" t="str">
        <x:v>Cocos (Keeling) Islands</x:v>
      </x:c>
      <x:c r="C229" s="2" t="str">
        <x:v>Rest of Oceania</x:v>
      </x:c>
      <x:c r="D229" s="2" t="str">
        <x:v>Unquantified: no room observation</x:v>
      </x:c>
      <x:c r="E229" s="13" t="str">
        <x:v>Unstated</x:v>
      </x:c>
      <x:c r="F229" s="12"/>
      <x:c r="G229" s="12"/>
      <x:c r="H229" s="14" t="str">
        <x:v>S01</x:v>
      </x:c>
      <x:c r="I229" s="2" t="str">
        <x:v>Unquantified / excluded</x:v>
      </x:c>
      <x:c r="J229" s="2" t="str">
        <x:v>No numerical room observation retrieved</x:v>
      </x:c>
      <x:c r="K229" s="2" t="str"/>
      <x:c r="L229" s="10" t="n">
        <x:v>1</x:v>
      </x:c>
      <x:c r="M229" s="10" t="n">
        <x:v>1</x:v>
      </x:c>
      <x:c r="N229" s="10" t="n">
        <x:v>1</x:v>
      </x:c>
      <x:c r="O229" s="10" t="n">
        <x:v>0.5</x:v>
      </x:c>
      <x:c r="P229" s="10" t="n">
        <x:v>0.65</x:v>
      </x:c>
      <x:c r="Q229" s="10" t="n">
        <x:v>0.8</x:v>
      </x:c>
      <x:c r="R229" s="10" t="n">
        <x:v>0.1</x:v>
      </x:c>
      <x:c r="S229" s="10" t="n">
        <x:v>0.2</x:v>
      </x:c>
      <x:c r="T229" s="10" t="n">
        <x:v>0.35</x:v>
      </x:c>
      <x:c r="U229" s="9" t="n">
        <x:v>60</x:v>
      </x:c>
      <x:c r="V229" s="2"/>
      <x:c r="W229" s="2" t="str">
        <x:v>https://pre-webunwto.s3.amazonaws.com/s3fs-public/2025-12/UN_Tourism_accommodation_hotels_12_2025.xlsx</x:v>
      </x:c>
      <x:c r="X229" s="2"/>
    </x:row>
    <x:row r="230" ht="23" customHeight="1">
      <x:c r="A230" s="2" t="str">
        <x:v>COK</x:v>
      </x:c>
      <x:c r="B230" s="2" t="str">
        <x:v>Cook Islands</x:v>
      </x:c>
      <x:c r="C230" s="2" t="str">
        <x:v>Rest of Oceania</x:v>
      </x:c>
      <x:c r="D230" s="2" t="str">
        <x:v>Unquantified: stale pre-2019 stock</x:v>
      </x:c>
      <x:c r="E230" s="13" t="n">
        <x:v>2017</x:v>
      </x:c>
      <x:c r="F230" s="12" t="n">
        <x:v>1990</x:v>
      </x:c>
      <x:c r="G230" s="12"/>
      <x:c r="H230" s="14" t="str">
        <x:v>S01</x:v>
      </x:c>
      <x:c r="I230" s="2" t="str">
        <x:v>Unquantified / excluded</x:v>
      </x:c>
      <x:c r="J230" s="2" t="str">
        <x:v>Reported ISIC 5510 hotels and similar; national scope varies</x:v>
      </x:c>
      <x:c r="K230" s="2" t="str"/>
      <x:c r="L230" s="10" t="n">
        <x:v>1</x:v>
      </x:c>
      <x:c r="M230" s="10" t="n">
        <x:v>1</x:v>
      </x:c>
      <x:c r="N230" s="10" t="n">
        <x:v>1</x:v>
      </x:c>
      <x:c r="O230" s="10" t="n">
        <x:v>0.5</x:v>
      </x:c>
      <x:c r="P230" s="10" t="n">
        <x:v>0.65</x:v>
      </x:c>
      <x:c r="Q230" s="10" t="n">
        <x:v>0.8</x:v>
      </x:c>
      <x:c r="R230" s="10" t="n">
        <x:v>0.1</x:v>
      </x:c>
      <x:c r="S230" s="10" t="n">
        <x:v>0.2</x:v>
      </x:c>
      <x:c r="T230" s="10" t="n">
        <x:v>0.35</x:v>
      </x:c>
      <x:c r="U230" s="9" t="n">
        <x:v>60</x:v>
      </x:c>
      <x:c r="V230" s="2"/>
      <x:c r="W230" s="2" t="str">
        <x:v>https://pre-webunwto.s3.amazonaws.com/s3fs-public/2025-12/UN_Tourism_accommodation_hotels_12_2025.xlsx</x:v>
      </x:c>
      <x:c r="X230" s="2"/>
    </x:row>
    <x:row r="231" ht="23" customHeight="1">
      <x:c r="A231" s="2" t="str">
        <x:v>FJI</x:v>
      </x:c>
      <x:c r="B231" s="2" t="str">
        <x:v>Fiji</x:v>
      </x:c>
      <x:c r="C231" s="2" t="str">
        <x:v>Rest of Oceania</x:v>
      </x:c>
      <x:c r="D231" s="2" t="str">
        <x:v>Quantified</x:v>
      </x:c>
      <x:c r="E231" s="13" t="n">
        <x:v>2022</x:v>
      </x:c>
      <x:c r="F231" s="12" t="n">
        <x:v>8648</x:v>
      </x:c>
      <x:c r="G231" s="12"/>
      <x:c r="H231" s="14" t="str">
        <x:v>S01</x:v>
      </x:c>
      <x:c r="I231" s="2" t="str">
        <x:v>Low: older observation</x:v>
      </x:c>
      <x:c r="J231" s="2" t="str">
        <x:v>Reported ISIC 5510 hotels and similar; national scope varies</x:v>
      </x:c>
      <x:c r="K231" s="2" t="str"/>
      <x:c r="L231" s="10" t="n">
        <x:v>1</x:v>
      </x:c>
      <x:c r="M231" s="10" t="n">
        <x:v>1</x:v>
      </x:c>
      <x:c r="N231" s="10" t="n">
        <x:v>1</x:v>
      </x:c>
      <x:c r="O231" s="10" t="n">
        <x:v>0.5</x:v>
      </x:c>
      <x:c r="P231" s="10" t="n">
        <x:v>0.65</x:v>
      </x:c>
      <x:c r="Q231" s="10" t="n">
        <x:v>0.8</x:v>
      </x:c>
      <x:c r="R231" s="10" t="n">
        <x:v>0.1</x:v>
      </x:c>
      <x:c r="S231" s="10" t="n">
        <x:v>0.2</x:v>
      </x:c>
      <x:c r="T231" s="10" t="n">
        <x:v>0.35</x:v>
      </x:c>
      <x:c r="U231" s="9" t="n">
        <x:v>60</x:v>
      </x:c>
      <x:c r="V231" s="2"/>
      <x:c r="W231" s="2" t="str">
        <x:v>https://pre-webunwto.s3.amazonaws.com/s3fs-public/2025-12/UN_Tourism_accommodation_hotels_12_2025.xlsx</x:v>
      </x:c>
      <x:c r="X231" s="2"/>
    </x:row>
    <x:row r="232" ht="23" customHeight="1">
      <x:c r="A232" s="2" t="str">
        <x:v>PYF</x:v>
      </x:c>
      <x:c r="B232" s="2" t="str">
        <x:v>French Polynesia</x:v>
      </x:c>
      <x:c r="C232" s="2" t="str">
        <x:v>Rest of Oceania</x:v>
      </x:c>
      <x:c r="D232" s="2" t="str">
        <x:v>Quantified</x:v>
      </x:c>
      <x:c r="E232" s="13" t="n">
        <x:v>2022</x:v>
      </x:c>
      <x:c r="F232" s="12" t="n">
        <x:v>3943</x:v>
      </x:c>
      <x:c r="G232" s="12"/>
      <x:c r="H232" s="14" t="str">
        <x:v>S01</x:v>
      </x:c>
      <x:c r="I232" s="2" t="str">
        <x:v>Low: older observation</x:v>
      </x:c>
      <x:c r="J232" s="2" t="str">
        <x:v>Reported ISIC 5510 hotels and similar; national scope varies</x:v>
      </x:c>
      <x:c r="K232" s="2" t="str"/>
      <x:c r="L232" s="10" t="n">
        <x:v>1</x:v>
      </x:c>
      <x:c r="M232" s="10" t="n">
        <x:v>1</x:v>
      </x:c>
      <x:c r="N232" s="10" t="n">
        <x:v>1</x:v>
      </x:c>
      <x:c r="O232" s="10" t="n">
        <x:v>0.5</x:v>
      </x:c>
      <x:c r="P232" s="10" t="n">
        <x:v>0.65</x:v>
      </x:c>
      <x:c r="Q232" s="10" t="n">
        <x:v>0.8</x:v>
      </x:c>
      <x:c r="R232" s="10" t="n">
        <x:v>0.1</x:v>
      </x:c>
      <x:c r="S232" s="10" t="n">
        <x:v>0.2</x:v>
      </x:c>
      <x:c r="T232" s="10" t="n">
        <x:v>0.35</x:v>
      </x:c>
      <x:c r="U232" s="9" t="n">
        <x:v>60</x:v>
      </x:c>
      <x:c r="V232" s="2"/>
      <x:c r="W232" s="2" t="str">
        <x:v>https://pre-webunwto.s3.amazonaws.com/s3fs-public/2025-12/UN_Tourism_accommodation_hotels_12_2025.xlsx</x:v>
      </x:c>
      <x:c r="X232" s="2"/>
    </x:row>
    <x:row r="233" ht="23" customHeight="1">
      <x:c r="A233" s="2" t="str">
        <x:v>GUM</x:v>
      </x:c>
      <x:c r="B233" s="2" t="str">
        <x:v>Guam</x:v>
      </x:c>
      <x:c r="C233" s="2" t="str">
        <x:v>Rest of Oceania</x:v>
      </x:c>
      <x:c r="D233" s="2" t="str">
        <x:v>Quantified</x:v>
      </x:c>
      <x:c r="E233" s="13" t="n">
        <x:v>2024</x:v>
      </x:c>
      <x:c r="F233" s="12" t="n">
        <x:v>8145</x:v>
      </x:c>
      <x:c r="G233" s="12"/>
      <x:c r="H233" s="14" t="str">
        <x:v>S01</x:v>
      </x:c>
      <x:c r="I233" s="2" t="str">
        <x:v>Medium</x:v>
      </x:c>
      <x:c r="J233" s="2" t="str">
        <x:v>Reported ISIC 5510 hotels and similar; national scope varies</x:v>
      </x:c>
      <x:c r="K233" s="2" t="str"/>
      <x:c r="L233" s="10" t="n">
        <x:v>1</x:v>
      </x:c>
      <x:c r="M233" s="10" t="n">
        <x:v>1</x:v>
      </x:c>
      <x:c r="N233" s="10" t="n">
        <x:v>1</x:v>
      </x:c>
      <x:c r="O233" s="10" t="n">
        <x:v>0.5</x:v>
      </x:c>
      <x:c r="P233" s="10" t="n">
        <x:v>0.65</x:v>
      </x:c>
      <x:c r="Q233" s="10" t="n">
        <x:v>0.8</x:v>
      </x:c>
      <x:c r="R233" s="10" t="n">
        <x:v>0.1</x:v>
      </x:c>
      <x:c r="S233" s="10" t="n">
        <x:v>0.2</x:v>
      </x:c>
      <x:c r="T233" s="10" t="n">
        <x:v>0.35</x:v>
      </x:c>
      <x:c r="U233" s="9" t="n">
        <x:v>60</x:v>
      </x:c>
      <x:c r="V233" s="2"/>
      <x:c r="W233" s="2" t="str">
        <x:v>https://pre-webunwto.s3.amazonaws.com/s3fs-public/2025-12/UN_Tourism_accommodation_hotels_12_2025.xlsx</x:v>
      </x:c>
      <x:c r="X233" s="2"/>
    </x:row>
    <x:row r="234" ht="23" customHeight="1">
      <x:c r="A234" s="2" t="str">
        <x:v>HMD</x:v>
      </x:c>
      <x:c r="B234" s="2" t="str">
        <x:v>Heard Island and McDonald Islands</x:v>
      </x:c>
      <x:c r="C234" s="2" t="str">
        <x:v>Rest of Oceania</x:v>
      </x:c>
      <x:c r="D234" s="2" t="str">
        <x:v>Unquantified: no room observation</x:v>
      </x:c>
      <x:c r="E234" s="13" t="str">
        <x:v>Unstated</x:v>
      </x:c>
      <x:c r="F234" s="12"/>
      <x:c r="G234" s="12"/>
      <x:c r="H234" s="14" t="str">
        <x:v>S01</x:v>
      </x:c>
      <x:c r="I234" s="2" t="str">
        <x:v>Unquantified / excluded</x:v>
      </x:c>
      <x:c r="J234" s="2" t="str">
        <x:v>No numerical room observation retrieved</x:v>
      </x:c>
      <x:c r="K234" s="2" t="str"/>
      <x:c r="L234" s="10" t="n">
        <x:v>1</x:v>
      </x:c>
      <x:c r="M234" s="10" t="n">
        <x:v>1</x:v>
      </x:c>
      <x:c r="N234" s="10" t="n">
        <x:v>1</x:v>
      </x:c>
      <x:c r="O234" s="10" t="n">
        <x:v>0.5</x:v>
      </x:c>
      <x:c r="P234" s="10" t="n">
        <x:v>0.65</x:v>
      </x:c>
      <x:c r="Q234" s="10" t="n">
        <x:v>0.8</x:v>
      </x:c>
      <x:c r="R234" s="10" t="n">
        <x:v>0.1</x:v>
      </x:c>
      <x:c r="S234" s="10" t="n">
        <x:v>0.2</x:v>
      </x:c>
      <x:c r="T234" s="10" t="n">
        <x:v>0.35</x:v>
      </x:c>
      <x:c r="U234" s="9" t="n">
        <x:v>60</x:v>
      </x:c>
      <x:c r="V234" s="2"/>
      <x:c r="W234" s="2" t="str">
        <x:v>https://pre-webunwto.s3.amazonaws.com/s3fs-public/2025-12/UN_Tourism_accommodation_hotels_12_2025.xlsx</x:v>
      </x:c>
      <x:c r="X234" s="2"/>
    </x:row>
    <x:row r="235" ht="23" customHeight="1">
      <x:c r="A235" s="2" t="str">
        <x:v>KIR</x:v>
      </x:c>
      <x:c r="B235" s="2" t="str">
        <x:v>Kiribati</x:v>
      </x:c>
      <x:c r="C235" s="2" t="str">
        <x:v>Rest of Oceania</x:v>
      </x:c>
      <x:c r="D235" s="2" t="str">
        <x:v>Quantified</x:v>
      </x:c>
      <x:c r="E235" s="13" t="n">
        <x:v>2022</x:v>
      </x:c>
      <x:c r="F235" s="12" t="n">
        <x:v>376</x:v>
      </x:c>
      <x:c r="G235" s="12" t="n">
        <x:v>37</x:v>
      </x:c>
      <x:c r="H235" s="14" t="str">
        <x:v>S01</x:v>
      </x:c>
      <x:c r="I235" s="2" t="str">
        <x:v>Low: older observation</x:v>
      </x:c>
      <x:c r="J235" s="2" t="str">
        <x:v>Reported ISIC 5510 hotels and similar; national scope varies</x:v>
      </x:c>
      <x:c r="K235" s="2" t="str"/>
      <x:c r="L235" s="10" t="n">
        <x:v>1</x:v>
      </x:c>
      <x:c r="M235" s="10" t="n">
        <x:v>1</x:v>
      </x:c>
      <x:c r="N235" s="10" t="n">
        <x:v>1</x:v>
      </x:c>
      <x:c r="O235" s="10" t="n">
        <x:v>0.5</x:v>
      </x:c>
      <x:c r="P235" s="10" t="n">
        <x:v>0.65</x:v>
      </x:c>
      <x:c r="Q235" s="10" t="n">
        <x:v>0.8</x:v>
      </x:c>
      <x:c r="R235" s="10" t="n">
        <x:v>0.1</x:v>
      </x:c>
      <x:c r="S235" s="10" t="n">
        <x:v>0.2</x:v>
      </x:c>
      <x:c r="T235" s="10" t="n">
        <x:v>0.35</x:v>
      </x:c>
      <x:c r="U235" s="9" t="n">
        <x:v>60</x:v>
      </x:c>
      <x:c r="V235" s="2"/>
      <x:c r="W235" s="2" t="str">
        <x:v>https://pre-webunwto.s3.amazonaws.com/s3fs-public/2025-12/UN_Tourism_accommodation_hotels_12_2025.xlsx</x:v>
      </x:c>
      <x:c r="X235" s="2"/>
    </x:row>
    <x:row r="236" ht="23" customHeight="1">
      <x:c r="A236" s="2" t="str">
        <x:v>MHL</x:v>
      </x:c>
      <x:c r="B236" s="2" t="str">
        <x:v>Marshall Islands</x:v>
      </x:c>
      <x:c r="C236" s="2" t="str">
        <x:v>Rest of Oceania</x:v>
      </x:c>
      <x:c r="D236" s="2" t="str">
        <x:v>Unquantified: stale pre-2019 stock</x:v>
      </x:c>
      <x:c r="E236" s="13" t="n">
        <x:v>2016</x:v>
      </x:c>
      <x:c r="F236" s="12" t="n">
        <x:v>281</x:v>
      </x:c>
      <x:c r="G236" s="12" t="n">
        <x:v>12</x:v>
      </x:c>
      <x:c r="H236" s="14" t="str">
        <x:v>S01</x:v>
      </x:c>
      <x:c r="I236" s="2" t="str">
        <x:v>Unquantified / excluded</x:v>
      </x:c>
      <x:c r="J236" s="2" t="str">
        <x:v>Reported ISIC 5510 hotels and similar; national scope varies</x:v>
      </x:c>
      <x:c r="K236" s="2" t="str"/>
      <x:c r="L236" s="10" t="n">
        <x:v>1</x:v>
      </x:c>
      <x:c r="M236" s="10" t="n">
        <x:v>1</x:v>
      </x:c>
      <x:c r="N236" s="10" t="n">
        <x:v>1</x:v>
      </x:c>
      <x:c r="O236" s="10" t="n">
        <x:v>0.5</x:v>
      </x:c>
      <x:c r="P236" s="10" t="n">
        <x:v>0.65</x:v>
      </x:c>
      <x:c r="Q236" s="10" t="n">
        <x:v>0.8</x:v>
      </x:c>
      <x:c r="R236" s="10" t="n">
        <x:v>0.1</x:v>
      </x:c>
      <x:c r="S236" s="10" t="n">
        <x:v>0.2</x:v>
      </x:c>
      <x:c r="T236" s="10" t="n">
        <x:v>0.35</x:v>
      </x:c>
      <x:c r="U236" s="9" t="n">
        <x:v>60</x:v>
      </x:c>
      <x:c r="V236" s="2"/>
      <x:c r="W236" s="2" t="str">
        <x:v>https://pre-webunwto.s3.amazonaws.com/s3fs-public/2025-12/UN_Tourism_accommodation_hotels_12_2025.xlsx</x:v>
      </x:c>
      <x:c r="X236" s="2"/>
    </x:row>
    <x:row r="237" ht="23" customHeight="1">
      <x:c r="A237" s="2" t="str">
        <x:v>FSM</x:v>
      </x:c>
      <x:c r="B237" s="2" t="str">
        <x:v>Micronesia (Federated States of)</x:v>
      </x:c>
      <x:c r="C237" s="2" t="str">
        <x:v>Rest of Oceania</x:v>
      </x:c>
      <x:c r="D237" s="2" t="str">
        <x:v>Unquantified: no room observation</x:v>
      </x:c>
      <x:c r="E237" s="13" t="str">
        <x:v>Unstated</x:v>
      </x:c>
      <x:c r="F237" s="12"/>
      <x:c r="G237" s="12"/>
      <x:c r="H237" s="14" t="str">
        <x:v>S01</x:v>
      </x:c>
      <x:c r="I237" s="2" t="str">
        <x:v>Unquantified / excluded</x:v>
      </x:c>
      <x:c r="J237" s="2" t="str">
        <x:v>No numerical room observation retrieved</x:v>
      </x:c>
      <x:c r="K237" s="2" t="str"/>
      <x:c r="L237" s="10" t="n">
        <x:v>1</x:v>
      </x:c>
      <x:c r="M237" s="10" t="n">
        <x:v>1</x:v>
      </x:c>
      <x:c r="N237" s="10" t="n">
        <x:v>1</x:v>
      </x:c>
      <x:c r="O237" s="10" t="n">
        <x:v>0.5</x:v>
      </x:c>
      <x:c r="P237" s="10" t="n">
        <x:v>0.65</x:v>
      </x:c>
      <x:c r="Q237" s="10" t="n">
        <x:v>0.8</x:v>
      </x:c>
      <x:c r="R237" s="10" t="n">
        <x:v>0.1</x:v>
      </x:c>
      <x:c r="S237" s="10" t="n">
        <x:v>0.2</x:v>
      </x:c>
      <x:c r="T237" s="10" t="n">
        <x:v>0.35</x:v>
      </x:c>
      <x:c r="U237" s="9" t="n">
        <x:v>60</x:v>
      </x:c>
      <x:c r="V237" s="2"/>
      <x:c r="W237" s="2" t="str">
        <x:v>https://pre-webunwto.s3.amazonaws.com/s3fs-public/2025-12/UN_Tourism_accommodation_hotels_12_2025.xlsx</x:v>
      </x:c>
      <x:c r="X237" s="2"/>
    </x:row>
    <x:row r="238" ht="23" customHeight="1">
      <x:c r="A238" s="2" t="str">
        <x:v>NRU</x:v>
      </x:c>
      <x:c r="B238" s="2" t="str">
        <x:v>Naoero</x:v>
      </x:c>
      <x:c r="C238" s="2" t="str">
        <x:v>Rest of Oceania</x:v>
      </x:c>
      <x:c r="D238" s="2" t="str">
        <x:v>Unquantified: no room observation</x:v>
      </x:c>
      <x:c r="E238" s="13" t="str">
        <x:v>Unstated</x:v>
      </x:c>
      <x:c r="F238" s="12"/>
      <x:c r="G238" s="12"/>
      <x:c r="H238" s="14" t="str">
        <x:v>S01</x:v>
      </x:c>
      <x:c r="I238" s="2" t="str">
        <x:v>Unquantified / excluded</x:v>
      </x:c>
      <x:c r="J238" s="2" t="str">
        <x:v>No numerical room observation retrieved</x:v>
      </x:c>
      <x:c r="K238" s="2" t="str"/>
      <x:c r="L238" s="10" t="n">
        <x:v>1</x:v>
      </x:c>
      <x:c r="M238" s="10" t="n">
        <x:v>1</x:v>
      </x:c>
      <x:c r="N238" s="10" t="n">
        <x:v>1</x:v>
      </x:c>
      <x:c r="O238" s="10" t="n">
        <x:v>0.5</x:v>
      </x:c>
      <x:c r="P238" s="10" t="n">
        <x:v>0.65</x:v>
      </x:c>
      <x:c r="Q238" s="10" t="n">
        <x:v>0.8</x:v>
      </x:c>
      <x:c r="R238" s="10" t="n">
        <x:v>0.1</x:v>
      </x:c>
      <x:c r="S238" s="10" t="n">
        <x:v>0.2</x:v>
      </x:c>
      <x:c r="T238" s="10" t="n">
        <x:v>0.35</x:v>
      </x:c>
      <x:c r="U238" s="9" t="n">
        <x:v>60</x:v>
      </x:c>
      <x:c r="V238" s="2"/>
      <x:c r="W238" s="2" t="str">
        <x:v>https://pre-webunwto.s3.amazonaws.com/s3fs-public/2025-12/UN_Tourism_accommodation_hotels_12_2025.xlsx</x:v>
      </x:c>
      <x:c r="X238" s="2"/>
    </x:row>
    <x:row r="239" ht="23" customHeight="1">
      <x:c r="A239" s="2" t="str">
        <x:v>NCL</x:v>
      </x:c>
      <x:c r="B239" s="2" t="str">
        <x:v>New Caledonia</x:v>
      </x:c>
      <x:c r="C239" s="2" t="str">
        <x:v>Rest of Oceania</x:v>
      </x:c>
      <x:c r="D239" s="2" t="str">
        <x:v>Unquantified: stale pre-2019 stock</x:v>
      </x:c>
      <x:c r="E239" s="13" t="n">
        <x:v>2015</x:v>
      </x:c>
      <x:c r="F239" s="12" t="n">
        <x:v>1594</x:v>
      </x:c>
      <x:c r="G239" s="12" t="n">
        <x:v>21</x:v>
      </x:c>
      <x:c r="H239" s="14" t="str">
        <x:v>S01</x:v>
      </x:c>
      <x:c r="I239" s="2" t="str">
        <x:v>Unquantified / excluded</x:v>
      </x:c>
      <x:c r="J239" s="2" t="str">
        <x:v>Reported ISIC 5510 hotels and similar; national scope varies</x:v>
      </x:c>
      <x:c r="K239" s="2" t="str"/>
      <x:c r="L239" s="10" t="n">
        <x:v>1</x:v>
      </x:c>
      <x:c r="M239" s="10" t="n">
        <x:v>1</x:v>
      </x:c>
      <x:c r="N239" s="10" t="n">
        <x:v>1</x:v>
      </x:c>
      <x:c r="O239" s="10" t="n">
        <x:v>0.5</x:v>
      </x:c>
      <x:c r="P239" s="10" t="n">
        <x:v>0.65</x:v>
      </x:c>
      <x:c r="Q239" s="10" t="n">
        <x:v>0.8</x:v>
      </x:c>
      <x:c r="R239" s="10" t="n">
        <x:v>0.1</x:v>
      </x:c>
      <x:c r="S239" s="10" t="n">
        <x:v>0.2</x:v>
      </x:c>
      <x:c r="T239" s="10" t="n">
        <x:v>0.35</x:v>
      </x:c>
      <x:c r="U239" s="9" t="n">
        <x:v>60</x:v>
      </x:c>
      <x:c r="V239" s="2"/>
      <x:c r="W239" s="2" t="str">
        <x:v>https://pre-webunwto.s3.amazonaws.com/s3fs-public/2025-12/UN_Tourism_accommodation_hotels_12_2025.xlsx</x:v>
      </x:c>
      <x:c r="X239" s="2"/>
    </x:row>
    <x:row r="240" ht="23" customHeight="1">
      <x:c r="A240" s="2" t="str">
        <x:v>NZL</x:v>
      </x:c>
      <x:c r="B240" s="2" t="str">
        <x:v>New Zealand</x:v>
      </x:c>
      <x:c r="C240" s="2" t="str">
        <x:v>Rest of Oceania</x:v>
      </x:c>
      <x:c r="D240" s="2" t="str">
        <x:v>Quantified</x:v>
      </x:c>
      <x:c r="E240" s="13" t="n">
        <x:v>2024</x:v>
      </x:c>
      <x:c r="F240" s="12" t="n">
        <x:v>78261</x:v>
      </x:c>
      <x:c r="G240" s="12" t="n">
        <x:v>2338</x:v>
      </x:c>
      <x:c r="H240" s="14" t="str">
        <x:v>S01</x:v>
      </x:c>
      <x:c r="I240" s="2" t="str">
        <x:v>Medium</x:v>
      </x:c>
      <x:c r="J240" s="2" t="str">
        <x:v>Reported ISIC 5510 hotels and similar; national scope varies</x:v>
      </x:c>
      <x:c r="K240" s="2" t="str"/>
      <x:c r="L240" s="10" t="n">
        <x:v>1</x:v>
      </x:c>
      <x:c r="M240" s="10" t="n">
        <x:v>1</x:v>
      </x:c>
      <x:c r="N240" s="10" t="n">
        <x:v>1</x:v>
      </x:c>
      <x:c r="O240" s="10" t="n">
        <x:v>0.5</x:v>
      </x:c>
      <x:c r="P240" s="10" t="n">
        <x:v>0.65</x:v>
      </x:c>
      <x:c r="Q240" s="10" t="n">
        <x:v>0.8</x:v>
      </x:c>
      <x:c r="R240" s="10" t="n">
        <x:v>0.1</x:v>
      </x:c>
      <x:c r="S240" s="10" t="n">
        <x:v>0.2</x:v>
      </x:c>
      <x:c r="T240" s="10" t="n">
        <x:v>0.35</x:v>
      </x:c>
      <x:c r="U240" s="9" t="n">
        <x:v>60</x:v>
      </x:c>
      <x:c r="V240" s="2"/>
      <x:c r="W240" s="2" t="str">
        <x:v>https://pre-webunwto.s3.amazonaws.com/s3fs-public/2025-12/UN_Tourism_accommodation_hotels_12_2025.xlsx</x:v>
      </x:c>
      <x:c r="X240" s="2"/>
    </x:row>
    <x:row r="241" ht="23" customHeight="1">
      <x:c r="A241" s="2" t="str">
        <x:v>NIU</x:v>
      </x:c>
      <x:c r="B241" s="2" t="str">
        <x:v>Niue</x:v>
      </x:c>
      <x:c r="C241" s="2" t="str">
        <x:v>Rest of Oceania</x:v>
      </x:c>
      <x:c r="D241" s="2" t="str">
        <x:v>Unquantified: stale pre-2019 stock</x:v>
      </x:c>
      <x:c r="E241" s="13" t="n">
        <x:v>2017</x:v>
      </x:c>
      <x:c r="F241" s="12" t="n">
        <x:v>188</x:v>
      </x:c>
      <x:c r="G241" s="12" t="n">
        <x:v>37</x:v>
      </x:c>
      <x:c r="H241" s="14" t="str">
        <x:v>S01</x:v>
      </x:c>
      <x:c r="I241" s="2" t="str">
        <x:v>Unquantified / excluded</x:v>
      </x:c>
      <x:c r="J241" s="2" t="str">
        <x:v>Reported ISIC 5510 hotels and similar; national scope varies</x:v>
      </x:c>
      <x:c r="K241" s="2" t="str"/>
      <x:c r="L241" s="10" t="n">
        <x:v>1</x:v>
      </x:c>
      <x:c r="M241" s="10" t="n">
        <x:v>1</x:v>
      </x:c>
      <x:c r="N241" s="10" t="n">
        <x:v>1</x:v>
      </x:c>
      <x:c r="O241" s="10" t="n">
        <x:v>0.5</x:v>
      </x:c>
      <x:c r="P241" s="10" t="n">
        <x:v>0.65</x:v>
      </x:c>
      <x:c r="Q241" s="10" t="n">
        <x:v>0.8</x:v>
      </x:c>
      <x:c r="R241" s="10" t="n">
        <x:v>0.1</x:v>
      </x:c>
      <x:c r="S241" s="10" t="n">
        <x:v>0.2</x:v>
      </x:c>
      <x:c r="T241" s="10" t="n">
        <x:v>0.35</x:v>
      </x:c>
      <x:c r="U241" s="9" t="n">
        <x:v>60</x:v>
      </x:c>
      <x:c r="V241" s="2"/>
      <x:c r="W241" s="2" t="str">
        <x:v>https://pre-webunwto.s3.amazonaws.com/s3fs-public/2025-12/UN_Tourism_accommodation_hotels_12_2025.xlsx</x:v>
      </x:c>
      <x:c r="X241" s="2"/>
    </x:row>
    <x:row r="242" ht="23" customHeight="1">
      <x:c r="A242" s="2" t="str">
        <x:v>NFK</x:v>
      </x:c>
      <x:c r="B242" s="2" t="str">
        <x:v>Norfolk Island</x:v>
      </x:c>
      <x:c r="C242" s="2" t="str">
        <x:v>Rest of Oceania</x:v>
      </x:c>
      <x:c r="D242" s="2" t="str">
        <x:v>Unquantified: no room observation</x:v>
      </x:c>
      <x:c r="E242" s="13" t="str">
        <x:v>Unstated</x:v>
      </x:c>
      <x:c r="F242" s="12"/>
      <x:c r="G242" s="12"/>
      <x:c r="H242" s="14" t="str">
        <x:v>S01</x:v>
      </x:c>
      <x:c r="I242" s="2" t="str">
        <x:v>Unquantified / excluded</x:v>
      </x:c>
      <x:c r="J242" s="2" t="str">
        <x:v>No numerical room observation retrieved</x:v>
      </x:c>
      <x:c r="K242" s="2" t="str"/>
      <x:c r="L242" s="10" t="n">
        <x:v>1</x:v>
      </x:c>
      <x:c r="M242" s="10" t="n">
        <x:v>1</x:v>
      </x:c>
      <x:c r="N242" s="10" t="n">
        <x:v>1</x:v>
      </x:c>
      <x:c r="O242" s="10" t="n">
        <x:v>0.5</x:v>
      </x:c>
      <x:c r="P242" s="10" t="n">
        <x:v>0.65</x:v>
      </x:c>
      <x:c r="Q242" s="10" t="n">
        <x:v>0.8</x:v>
      </x:c>
      <x:c r="R242" s="10" t="n">
        <x:v>0.1</x:v>
      </x:c>
      <x:c r="S242" s="10" t="n">
        <x:v>0.2</x:v>
      </x:c>
      <x:c r="T242" s="10" t="n">
        <x:v>0.35</x:v>
      </x:c>
      <x:c r="U242" s="9" t="n">
        <x:v>60</x:v>
      </x:c>
      <x:c r="V242" s="2"/>
      <x:c r="W242" s="2" t="str">
        <x:v>https://pre-webunwto.s3.amazonaws.com/s3fs-public/2025-12/UN_Tourism_accommodation_hotels_12_2025.xlsx</x:v>
      </x:c>
      <x:c r="X242" s="2"/>
    </x:row>
    <x:row r="243" ht="23" customHeight="1">
      <x:c r="A243" s="2" t="str">
        <x:v>MNP</x:v>
      </x:c>
      <x:c r="B243" s="2" t="str">
        <x:v>Northern Mariana Islands</x:v>
      </x:c>
      <x:c r="C243" s="2" t="str">
        <x:v>Rest of Oceania</x:v>
      </x:c>
      <x:c r="D243" s="2" t="str">
        <x:v>Quantified</x:v>
      </x:c>
      <x:c r="E243" s="13" t="n">
        <x:v>2022</x:v>
      </x:c>
      <x:c r="F243" s="12" t="n">
        <x:v>3706</x:v>
      </x:c>
      <x:c r="G243" s="12" t="n">
        <x:v>68</x:v>
      </x:c>
      <x:c r="H243" s="14" t="str">
        <x:v>S01</x:v>
      </x:c>
      <x:c r="I243" s="2" t="str">
        <x:v>Low: older observation</x:v>
      </x:c>
      <x:c r="J243" s="2" t="str">
        <x:v>Reported ISIC 5510 hotels and similar; national scope varies</x:v>
      </x:c>
      <x:c r="K243" s="2" t="str"/>
      <x:c r="L243" s="10" t="n">
        <x:v>1</x:v>
      </x:c>
      <x:c r="M243" s="10" t="n">
        <x:v>1</x:v>
      </x:c>
      <x:c r="N243" s="10" t="n">
        <x:v>1</x:v>
      </x:c>
      <x:c r="O243" s="10" t="n">
        <x:v>0.5</x:v>
      </x:c>
      <x:c r="P243" s="10" t="n">
        <x:v>0.65</x:v>
      </x:c>
      <x:c r="Q243" s="10" t="n">
        <x:v>0.8</x:v>
      </x:c>
      <x:c r="R243" s="10" t="n">
        <x:v>0.1</x:v>
      </x:c>
      <x:c r="S243" s="10" t="n">
        <x:v>0.2</x:v>
      </x:c>
      <x:c r="T243" s="10" t="n">
        <x:v>0.35</x:v>
      </x:c>
      <x:c r="U243" s="9" t="n">
        <x:v>60</x:v>
      </x:c>
      <x:c r="V243" s="2"/>
      <x:c r="W243" s="2" t="str">
        <x:v>https://pre-webunwto.s3.amazonaws.com/s3fs-public/2025-12/UN_Tourism_accommodation_hotels_12_2025.xlsx</x:v>
      </x:c>
      <x:c r="X243" s="2"/>
    </x:row>
    <x:row r="244" ht="23" customHeight="1">
      <x:c r="A244" s="2" t="str">
        <x:v>PLW</x:v>
      </x:c>
      <x:c r="B244" s="2" t="str">
        <x:v>Palau</x:v>
      </x:c>
      <x:c r="C244" s="2" t="str">
        <x:v>Rest of Oceania</x:v>
      </x:c>
      <x:c r="D244" s="2" t="str">
        <x:v>Quantified</x:v>
      </x:c>
      <x:c r="E244" s="13" t="n">
        <x:v>2019</x:v>
      </x:c>
      <x:c r="F244" s="12" t="n">
        <x:v>2285</x:v>
      </x:c>
      <x:c r="G244" s="12"/>
      <x:c r="H244" s="14" t="str">
        <x:v>S01</x:v>
      </x:c>
      <x:c r="I244" s="2" t="str">
        <x:v>Low: older observation</x:v>
      </x:c>
      <x:c r="J244" s="2" t="str">
        <x:v>Reported ISIC 5510 hotels and similar; national scope varies</x:v>
      </x:c>
      <x:c r="K244" s="2" t="str"/>
      <x:c r="L244" s="10" t="n">
        <x:v>1</x:v>
      </x:c>
      <x:c r="M244" s="10" t="n">
        <x:v>1</x:v>
      </x:c>
      <x:c r="N244" s="10" t="n">
        <x:v>1</x:v>
      </x:c>
      <x:c r="O244" s="10" t="n">
        <x:v>0.5</x:v>
      </x:c>
      <x:c r="P244" s="10" t="n">
        <x:v>0.65</x:v>
      </x:c>
      <x:c r="Q244" s="10" t="n">
        <x:v>0.8</x:v>
      </x:c>
      <x:c r="R244" s="10" t="n">
        <x:v>0.1</x:v>
      </x:c>
      <x:c r="S244" s="10" t="n">
        <x:v>0.2</x:v>
      </x:c>
      <x:c r="T244" s="10" t="n">
        <x:v>0.35</x:v>
      </x:c>
      <x:c r="U244" s="9" t="n">
        <x:v>60</x:v>
      </x:c>
      <x:c r="V244" s="2"/>
      <x:c r="W244" s="2" t="str">
        <x:v>https://pre-webunwto.s3.amazonaws.com/s3fs-public/2025-12/UN_Tourism_accommodation_hotels_12_2025.xlsx</x:v>
      </x:c>
      <x:c r="X244" s="2"/>
    </x:row>
    <x:row r="245" ht="23" customHeight="1">
      <x:c r="A245" s="2" t="str">
        <x:v>PNG</x:v>
      </x:c>
      <x:c r="B245" s="2" t="str">
        <x:v>Papua New Guinea</x:v>
      </x:c>
      <x:c r="C245" s="2" t="str">
        <x:v>Rest of Oceania</x:v>
      </x:c>
      <x:c r="D245" s="2" t="str">
        <x:v>Unquantified: stale pre-2019 stock</x:v>
      </x:c>
      <x:c r="E245" s="13" t="n">
        <x:v>2015</x:v>
      </x:c>
      <x:c r="F245" s="12" t="n">
        <x:v>6195</x:v>
      </x:c>
      <x:c r="G245" s="12" t="n">
        <x:v>509</x:v>
      </x:c>
      <x:c r="H245" s="14" t="str">
        <x:v>S01</x:v>
      </x:c>
      <x:c r="I245" s="2" t="str">
        <x:v>Unquantified / excluded</x:v>
      </x:c>
      <x:c r="J245" s="2" t="str">
        <x:v>Reported ISIC 5510 hotels and similar; national scope varies</x:v>
      </x:c>
      <x:c r="K245" s="2" t="str"/>
      <x:c r="L245" s="10" t="n">
        <x:v>1</x:v>
      </x:c>
      <x:c r="M245" s="10" t="n">
        <x:v>1</x:v>
      </x:c>
      <x:c r="N245" s="10" t="n">
        <x:v>1</x:v>
      </x:c>
      <x:c r="O245" s="10" t="n">
        <x:v>0.5</x:v>
      </x:c>
      <x:c r="P245" s="10" t="n">
        <x:v>0.65</x:v>
      </x:c>
      <x:c r="Q245" s="10" t="n">
        <x:v>0.8</x:v>
      </x:c>
      <x:c r="R245" s="10" t="n">
        <x:v>0.1</x:v>
      </x:c>
      <x:c r="S245" s="10" t="n">
        <x:v>0.2</x:v>
      </x:c>
      <x:c r="T245" s="10" t="n">
        <x:v>0.35</x:v>
      </x:c>
      <x:c r="U245" s="9" t="n">
        <x:v>60</x:v>
      </x:c>
      <x:c r="V245" s="2"/>
      <x:c r="W245" s="2" t="str">
        <x:v>https://pre-webunwto.s3.amazonaws.com/s3fs-public/2025-12/UN_Tourism_accommodation_hotels_12_2025.xlsx</x:v>
      </x:c>
      <x:c r="X245" s="2"/>
    </x:row>
    <x:row r="246" ht="23" customHeight="1">
      <x:c r="A246" s="2" t="str">
        <x:v>PCN</x:v>
      </x:c>
      <x:c r="B246" s="2" t="str">
        <x:v>Pitcairn</x:v>
      </x:c>
      <x:c r="C246" s="2" t="str">
        <x:v>Rest of Oceania</x:v>
      </x:c>
      <x:c r="D246" s="2" t="str">
        <x:v>Unquantified: no room observation</x:v>
      </x:c>
      <x:c r="E246" s="13" t="str">
        <x:v>Unstated</x:v>
      </x:c>
      <x:c r="F246" s="12"/>
      <x:c r="G246" s="12"/>
      <x:c r="H246" s="14" t="str">
        <x:v>S01</x:v>
      </x:c>
      <x:c r="I246" s="2" t="str">
        <x:v>Unquantified / excluded</x:v>
      </x:c>
      <x:c r="J246" s="2" t="str">
        <x:v>No numerical room observation retrieved</x:v>
      </x:c>
      <x:c r="K246" s="2" t="str"/>
      <x:c r="L246" s="10" t="n">
        <x:v>1</x:v>
      </x:c>
      <x:c r="M246" s="10" t="n">
        <x:v>1</x:v>
      </x:c>
      <x:c r="N246" s="10" t="n">
        <x:v>1</x:v>
      </x:c>
      <x:c r="O246" s="10" t="n">
        <x:v>0.5</x:v>
      </x:c>
      <x:c r="P246" s="10" t="n">
        <x:v>0.65</x:v>
      </x:c>
      <x:c r="Q246" s="10" t="n">
        <x:v>0.8</x:v>
      </x:c>
      <x:c r="R246" s="10" t="n">
        <x:v>0.1</x:v>
      </x:c>
      <x:c r="S246" s="10" t="n">
        <x:v>0.2</x:v>
      </x:c>
      <x:c r="T246" s="10" t="n">
        <x:v>0.35</x:v>
      </x:c>
      <x:c r="U246" s="9" t="n">
        <x:v>60</x:v>
      </x:c>
      <x:c r="V246" s="2"/>
      <x:c r="W246" s="2" t="str">
        <x:v>https://pre-webunwto.s3.amazonaws.com/s3fs-public/2025-12/UN_Tourism_accommodation_hotels_12_2025.xlsx</x:v>
      </x:c>
      <x:c r="X246" s="2"/>
    </x:row>
    <x:row r="247" ht="23" customHeight="1">
      <x:c r="A247" s="2" t="str">
        <x:v>WSM</x:v>
      </x:c>
      <x:c r="B247" s="2" t="str">
        <x:v>Samoa</x:v>
      </x:c>
      <x:c r="C247" s="2" t="str">
        <x:v>Rest of Oceania</x:v>
      </x:c>
      <x:c r="D247" s="2" t="str">
        <x:v>Unquantified: stale pre-2019 stock</x:v>
      </x:c>
      <x:c r="E247" s="13" t="n">
        <x:v>2010</x:v>
      </x:c>
      <x:c r="F247" s="12" t="n">
        <x:v>1512</x:v>
      </x:c>
      <x:c r="G247" s="12"/>
      <x:c r="H247" s="14" t="str">
        <x:v>S01</x:v>
      </x:c>
      <x:c r="I247" s="2" t="str">
        <x:v>Unquantified / excluded</x:v>
      </x:c>
      <x:c r="J247" s="2" t="str">
        <x:v>Reported ISIC 5510 hotels and similar; national scope varies</x:v>
      </x:c>
      <x:c r="K247" s="2" t="str"/>
      <x:c r="L247" s="10" t="n">
        <x:v>1</x:v>
      </x:c>
      <x:c r="M247" s="10" t="n">
        <x:v>1</x:v>
      </x:c>
      <x:c r="N247" s="10" t="n">
        <x:v>1</x:v>
      </x:c>
      <x:c r="O247" s="10" t="n">
        <x:v>0.5</x:v>
      </x:c>
      <x:c r="P247" s="10" t="n">
        <x:v>0.65</x:v>
      </x:c>
      <x:c r="Q247" s="10" t="n">
        <x:v>0.8</x:v>
      </x:c>
      <x:c r="R247" s="10" t="n">
        <x:v>0.1</x:v>
      </x:c>
      <x:c r="S247" s="10" t="n">
        <x:v>0.2</x:v>
      </x:c>
      <x:c r="T247" s="10" t="n">
        <x:v>0.35</x:v>
      </x:c>
      <x:c r="U247" s="9" t="n">
        <x:v>60</x:v>
      </x:c>
      <x:c r="V247" s="2"/>
      <x:c r="W247" s="2" t="str">
        <x:v>https://pre-webunwto.s3.amazonaws.com/s3fs-public/2025-12/UN_Tourism_accommodation_hotels_12_2025.xlsx</x:v>
      </x:c>
      <x:c r="X247" s="2"/>
    </x:row>
    <x:row r="248" ht="23" customHeight="1">
      <x:c r="A248" s="2" t="str">
        <x:v>SLB</x:v>
      </x:c>
      <x:c r="B248" s="2" t="str">
        <x:v>Solomon Islands</x:v>
      </x:c>
      <x:c r="C248" s="2" t="str">
        <x:v>Rest of Oceania</x:v>
      </x:c>
      <x:c r="D248" s="2" t="str">
        <x:v>Unquantified: stale pre-2019 stock</x:v>
      </x:c>
      <x:c r="E248" s="13" t="n">
        <x:v>2016</x:v>
      </x:c>
      <x:c r="F248" s="12" t="n">
        <x:v>1556</x:v>
      </x:c>
      <x:c r="G248" s="12" t="n">
        <x:v>188</x:v>
      </x:c>
      <x:c r="H248" s="14" t="str">
        <x:v>S01</x:v>
      </x:c>
      <x:c r="I248" s="2" t="str">
        <x:v>Unquantified / excluded</x:v>
      </x:c>
      <x:c r="J248" s="2" t="str">
        <x:v>Reported ISIC 5510 hotels and similar; national scope varies</x:v>
      </x:c>
      <x:c r="K248" s="2" t="str"/>
      <x:c r="L248" s="10" t="n">
        <x:v>1</x:v>
      </x:c>
      <x:c r="M248" s="10" t="n">
        <x:v>1</x:v>
      </x:c>
      <x:c r="N248" s="10" t="n">
        <x:v>1</x:v>
      </x:c>
      <x:c r="O248" s="10" t="n">
        <x:v>0.5</x:v>
      </x:c>
      <x:c r="P248" s="10" t="n">
        <x:v>0.65</x:v>
      </x:c>
      <x:c r="Q248" s="10" t="n">
        <x:v>0.8</x:v>
      </x:c>
      <x:c r="R248" s="10" t="n">
        <x:v>0.1</x:v>
      </x:c>
      <x:c r="S248" s="10" t="n">
        <x:v>0.2</x:v>
      </x:c>
      <x:c r="T248" s="10" t="n">
        <x:v>0.35</x:v>
      </x:c>
      <x:c r="U248" s="9" t="n">
        <x:v>60</x:v>
      </x:c>
      <x:c r="V248" s="2"/>
      <x:c r="W248" s="2" t="str">
        <x:v>https://pre-webunwto.s3.amazonaws.com/s3fs-public/2025-12/UN_Tourism_accommodation_hotels_12_2025.xlsx</x:v>
      </x:c>
      <x:c r="X248" s="2"/>
    </x:row>
    <x:row r="249" ht="23" customHeight="1">
      <x:c r="A249" s="2" t="str">
        <x:v>TKL</x:v>
      </x:c>
      <x:c r="B249" s="2" t="str">
        <x:v>Tokelau</x:v>
      </x:c>
      <x:c r="C249" s="2" t="str">
        <x:v>Rest of Oceania</x:v>
      </x:c>
      <x:c r="D249" s="2" t="str">
        <x:v>Unquantified: no room observation</x:v>
      </x:c>
      <x:c r="E249" s="13" t="str">
        <x:v>Unstated</x:v>
      </x:c>
      <x:c r="F249" s="12"/>
      <x:c r="G249" s="12"/>
      <x:c r="H249" s="14" t="str">
        <x:v>S01</x:v>
      </x:c>
      <x:c r="I249" s="2" t="str">
        <x:v>Unquantified / excluded</x:v>
      </x:c>
      <x:c r="J249" s="2" t="str">
        <x:v>No numerical room observation retrieved</x:v>
      </x:c>
      <x:c r="K249" s="2" t="str"/>
      <x:c r="L249" s="10" t="n">
        <x:v>1</x:v>
      </x:c>
      <x:c r="M249" s="10" t="n">
        <x:v>1</x:v>
      </x:c>
      <x:c r="N249" s="10" t="n">
        <x:v>1</x:v>
      </x:c>
      <x:c r="O249" s="10" t="n">
        <x:v>0.5</x:v>
      </x:c>
      <x:c r="P249" s="10" t="n">
        <x:v>0.65</x:v>
      </x:c>
      <x:c r="Q249" s="10" t="n">
        <x:v>0.8</x:v>
      </x:c>
      <x:c r="R249" s="10" t="n">
        <x:v>0.1</x:v>
      </x:c>
      <x:c r="S249" s="10" t="n">
        <x:v>0.2</x:v>
      </x:c>
      <x:c r="T249" s="10" t="n">
        <x:v>0.35</x:v>
      </x:c>
      <x:c r="U249" s="9" t="n">
        <x:v>60</x:v>
      </x:c>
      <x:c r="V249" s="2"/>
      <x:c r="W249" s="2" t="str">
        <x:v>https://pre-webunwto.s3.amazonaws.com/s3fs-public/2025-12/UN_Tourism_accommodation_hotels_12_2025.xlsx</x:v>
      </x:c>
      <x:c r="X249" s="2"/>
    </x:row>
    <x:row r="250" ht="23" customHeight="1">
      <x:c r="A250" s="2" t="str">
        <x:v>TON</x:v>
      </x:c>
      <x:c r="B250" s="2" t="str">
        <x:v>Tonga</x:v>
      </x:c>
      <x:c r="C250" s="2" t="str">
        <x:v>Rest of Oceania</x:v>
      </x:c>
      <x:c r="D250" s="2" t="str">
        <x:v>Quantified</x:v>
      </x:c>
      <x:c r="E250" s="13" t="n">
        <x:v>2021</x:v>
      </x:c>
      <x:c r="F250" s="12" t="n">
        <x:v>1309</x:v>
      </x:c>
      <x:c r="G250" s="12" t="n">
        <x:v>154</x:v>
      </x:c>
      <x:c r="H250" s="14" t="str">
        <x:v>S01</x:v>
      </x:c>
      <x:c r="I250" s="2" t="str">
        <x:v>Low: older observation</x:v>
      </x:c>
      <x:c r="J250" s="2" t="str">
        <x:v>Reported ISIC 5510 hotels and similar; national scope varies</x:v>
      </x:c>
      <x:c r="K250" s="2" t="str"/>
      <x:c r="L250" s="10" t="n">
        <x:v>1</x:v>
      </x:c>
      <x:c r="M250" s="10" t="n">
        <x:v>1</x:v>
      </x:c>
      <x:c r="N250" s="10" t="n">
        <x:v>1</x:v>
      </x:c>
      <x:c r="O250" s="10" t="n">
        <x:v>0.5</x:v>
      </x:c>
      <x:c r="P250" s="10" t="n">
        <x:v>0.65</x:v>
      </x:c>
      <x:c r="Q250" s="10" t="n">
        <x:v>0.8</x:v>
      </x:c>
      <x:c r="R250" s="10" t="n">
        <x:v>0.1</x:v>
      </x:c>
      <x:c r="S250" s="10" t="n">
        <x:v>0.2</x:v>
      </x:c>
      <x:c r="T250" s="10" t="n">
        <x:v>0.35</x:v>
      </x:c>
      <x:c r="U250" s="9" t="n">
        <x:v>60</x:v>
      </x:c>
      <x:c r="V250" s="2"/>
      <x:c r="W250" s="2" t="str">
        <x:v>https://pre-webunwto.s3.amazonaws.com/s3fs-public/2025-12/UN_Tourism_accommodation_hotels_12_2025.xlsx</x:v>
      </x:c>
      <x:c r="X250" s="2"/>
    </x:row>
    <x:row r="251" ht="23" customHeight="1">
      <x:c r="A251" s="2" t="str">
        <x:v>TUV</x:v>
      </x:c>
      <x:c r="B251" s="2" t="str">
        <x:v>Tuvalu</x:v>
      </x:c>
      <x:c r="C251" s="2" t="str">
        <x:v>Rest of Oceania</x:v>
      </x:c>
      <x:c r="D251" s="2" t="str">
        <x:v>Unquantified: stale pre-2019 stock</x:v>
      </x:c>
      <x:c r="E251" s="13" t="n">
        <x:v>1998</x:v>
      </x:c>
      <x:c r="F251" s="12" t="n">
        <x:v>59</x:v>
      </x:c>
      <x:c r="G251" s="12"/>
      <x:c r="H251" s="14" t="str">
        <x:v>S01</x:v>
      </x:c>
      <x:c r="I251" s="2" t="str">
        <x:v>Unquantified / excluded</x:v>
      </x:c>
      <x:c r="J251" s="2" t="str">
        <x:v>Reported ISIC 5510 hotels and similar; national scope varies</x:v>
      </x:c>
      <x:c r="K251" s="2" t="str"/>
      <x:c r="L251" s="10" t="n">
        <x:v>1</x:v>
      </x:c>
      <x:c r="M251" s="10" t="n">
        <x:v>1</x:v>
      </x:c>
      <x:c r="N251" s="10" t="n">
        <x:v>1</x:v>
      </x:c>
      <x:c r="O251" s="10" t="n">
        <x:v>0.5</x:v>
      </x:c>
      <x:c r="P251" s="10" t="n">
        <x:v>0.65</x:v>
      </x:c>
      <x:c r="Q251" s="10" t="n">
        <x:v>0.8</x:v>
      </x:c>
      <x:c r="R251" s="10" t="n">
        <x:v>0.1</x:v>
      </x:c>
      <x:c r="S251" s="10" t="n">
        <x:v>0.2</x:v>
      </x:c>
      <x:c r="T251" s="10" t="n">
        <x:v>0.35</x:v>
      </x:c>
      <x:c r="U251" s="9" t="n">
        <x:v>60</x:v>
      </x:c>
      <x:c r="V251" s="2"/>
      <x:c r="W251" s="2" t="str">
        <x:v>https://pre-webunwto.s3.amazonaws.com/s3fs-public/2025-12/UN_Tourism_accommodation_hotels_12_2025.xlsx</x:v>
      </x:c>
      <x:c r="X251" s="2"/>
    </x:row>
    <x:row r="252" ht="23" customHeight="1">
      <x:c r="A252" s="2" t="str">
        <x:v>UMI</x:v>
      </x:c>
      <x:c r="B252" s="2" t="str">
        <x:v>United States Minor Outlying Islands</x:v>
      </x:c>
      <x:c r="C252" s="2" t="str">
        <x:v>Rest of Oceania</x:v>
      </x:c>
      <x:c r="D252" s="2" t="str">
        <x:v>Unquantified: no room observation</x:v>
      </x:c>
      <x:c r="E252" s="13" t="str">
        <x:v>Unstated</x:v>
      </x:c>
      <x:c r="F252" s="12"/>
      <x:c r="G252" s="12"/>
      <x:c r="H252" s="14" t="str">
        <x:v>S01</x:v>
      </x:c>
      <x:c r="I252" s="2" t="str">
        <x:v>Unquantified / excluded</x:v>
      </x:c>
      <x:c r="J252" s="2" t="str">
        <x:v>No numerical room observation retrieved</x:v>
      </x:c>
      <x:c r="K252" s="2" t="str"/>
      <x:c r="L252" s="10" t="n">
        <x:v>1</x:v>
      </x:c>
      <x:c r="M252" s="10" t="n">
        <x:v>1</x:v>
      </x:c>
      <x:c r="N252" s="10" t="n">
        <x:v>1</x:v>
      </x:c>
      <x:c r="O252" s="10" t="n">
        <x:v>0.5</x:v>
      </x:c>
      <x:c r="P252" s="10" t="n">
        <x:v>0.65</x:v>
      </x:c>
      <x:c r="Q252" s="10" t="n">
        <x:v>0.8</x:v>
      </x:c>
      <x:c r="R252" s="10" t="n">
        <x:v>0.1</x:v>
      </x:c>
      <x:c r="S252" s="10" t="n">
        <x:v>0.2</x:v>
      </x:c>
      <x:c r="T252" s="10" t="n">
        <x:v>0.35</x:v>
      </x:c>
      <x:c r="U252" s="9" t="n">
        <x:v>60</x:v>
      </x:c>
      <x:c r="V252" s="2"/>
      <x:c r="W252" s="2" t="str">
        <x:v>https://pre-webunwto.s3.amazonaws.com/s3fs-public/2025-12/UN_Tourism_accommodation_hotels_12_2025.xlsx</x:v>
      </x:c>
      <x:c r="X252" s="2"/>
    </x:row>
    <x:row r="253" ht="23" customHeight="1">
      <x:c r="A253" s="2" t="str">
        <x:v>VUT</x:v>
      </x:c>
      <x:c r="B253" s="2" t="str">
        <x:v>Vanuatu</x:v>
      </x:c>
      <x:c r="C253" s="2" t="str">
        <x:v>Rest of Oceania</x:v>
      </x:c>
      <x:c r="D253" s="2" t="str">
        <x:v>Unquantified: stale pre-2019 stock</x:v>
      </x:c>
      <x:c r="E253" s="13" t="n">
        <x:v>2007</x:v>
      </x:c>
      <x:c r="F253" s="12" t="n">
        <x:v>1219</x:v>
      </x:c>
      <x:c r="G253" s="12"/>
      <x:c r="H253" s="14" t="str">
        <x:v>S01</x:v>
      </x:c>
      <x:c r="I253" s="2" t="str">
        <x:v>Unquantified / excluded</x:v>
      </x:c>
      <x:c r="J253" s="2" t="str">
        <x:v>Reported ISIC 5510 hotels and similar; national scope varies</x:v>
      </x:c>
      <x:c r="K253" s="2" t="str"/>
      <x:c r="L253" s="10" t="n">
        <x:v>1</x:v>
      </x:c>
      <x:c r="M253" s="10" t="n">
        <x:v>1</x:v>
      </x:c>
      <x:c r="N253" s="10" t="n">
        <x:v>1</x:v>
      </x:c>
      <x:c r="O253" s="10" t="n">
        <x:v>0.5</x:v>
      </x:c>
      <x:c r="P253" s="10" t="n">
        <x:v>0.65</x:v>
      </x:c>
      <x:c r="Q253" s="10" t="n">
        <x:v>0.8</x:v>
      </x:c>
      <x:c r="R253" s="10" t="n">
        <x:v>0.1</x:v>
      </x:c>
      <x:c r="S253" s="10" t="n">
        <x:v>0.2</x:v>
      </x:c>
      <x:c r="T253" s="10" t="n">
        <x:v>0.35</x:v>
      </x:c>
      <x:c r="U253" s="9" t="n">
        <x:v>60</x:v>
      </x:c>
      <x:c r="V253" s="2"/>
      <x:c r="W253" s="2" t="str">
        <x:v>https://pre-webunwto.s3.amazonaws.com/s3fs-public/2025-12/UN_Tourism_accommodation_hotels_12_2025.xlsx</x:v>
      </x:c>
      <x:c r="X253" s="2"/>
    </x:row>
    <x:row r="254" ht="23" customHeight="1">
      <x:c r="A254" s="2" t="str">
        <x:v>WLF</x:v>
      </x:c>
      <x:c r="B254" s="2" t="str">
        <x:v>Wallis and Futuna Islands</x:v>
      </x:c>
      <x:c r="C254" s="2" t="str">
        <x:v>Rest of Oceania</x:v>
      </x:c>
      <x:c r="D254" s="2" t="str">
        <x:v>Unquantified: no room observation</x:v>
      </x:c>
      <x:c r="E254" s="13" t="str">
        <x:v>Unstated</x:v>
      </x:c>
      <x:c r="F254" s="12"/>
      <x:c r="G254" s="12"/>
      <x:c r="H254" s="14" t="str">
        <x:v>S01</x:v>
      </x:c>
      <x:c r="I254" s="2" t="str">
        <x:v>Unquantified / excluded</x:v>
      </x:c>
      <x:c r="J254" s="2" t="str">
        <x:v>No numerical room observation retrieved</x:v>
      </x:c>
      <x:c r="K254" s="2" t="str"/>
      <x:c r="L254" s="10" t="n">
        <x:v>1</x:v>
      </x:c>
      <x:c r="M254" s="10" t="n">
        <x:v>1</x:v>
      </x:c>
      <x:c r="N254" s="10" t="n">
        <x:v>1</x:v>
      </x:c>
      <x:c r="O254" s="10" t="n">
        <x:v>0.5</x:v>
      </x:c>
      <x:c r="P254" s="10" t="n">
        <x:v>0.65</x:v>
      </x:c>
      <x:c r="Q254" s="10" t="n">
        <x:v>0.8</x:v>
      </x:c>
      <x:c r="R254" s="10" t="n">
        <x:v>0.1</x:v>
      </x:c>
      <x:c r="S254" s="10" t="n">
        <x:v>0.2</x:v>
      </x:c>
      <x:c r="T254" s="10" t="n">
        <x:v>0.35</x:v>
      </x:c>
      <x:c r="U254" s="9" t="n">
        <x:v>60</x:v>
      </x:c>
      <x:c r="V254" s="2"/>
      <x:c r="W254" s="2" t="str">
        <x:v>https://pre-webunwto.s3.amazonaws.com/s3fs-public/2025-12/UN_Tourism_accommodation_hotels_12_2025.xlsx</x:v>
      </x:c>
      <x:c r="X254" s="2"/>
    </x:row>
    <x:row r="255" ht="23" customHeight="1">
      <x:c r="A255" s="2" t="str">
        <x:v>USA</x:v>
      </x:c>
      <x:c r="B255" s="2" t="str">
        <x:v>United States of America</x:v>
      </x:c>
      <x:c r="C255" s="2" t="str">
        <x:v>United States</x:v>
      </x:c>
      <x:c r="D255" s="2" t="str">
        <x:v>Quantified</x:v>
      </x:c>
      <x:c r="E255" s="13" t="str">
        <x:v>Unstated</x:v>
      </x:c>
      <x:c r="F255" s="12" t="n">
        <x:v>5700000</x:v>
      </x:c>
      <x:c r="G255" s="12" t="n">
        <x:v>64000</x:v>
      </x:c>
      <x:c r="H255" s="14" t="str">
        <x:v>S04</x:v>
      </x:c>
      <x:c r="I255" s="2" t="str">
        <x:v>Medium</x:v>
      </x:c>
      <x:c r="J255" s="2" t="str">
        <x:v>Lodging properties; rooms rounded; property total is 64,000+</x:v>
      </x:c>
      <x:c r="K255" s="2" t="str">
        <x:v>Current association page, underlying stock year unstated. Not a 2026 census.</x:v>
      </x:c>
      <x:c r="L255" s="10" t="n">
        <x:v>1</x:v>
      </x:c>
      <x:c r="M255" s="10" t="n">
        <x:v>1</x:v>
      </x:c>
      <x:c r="N255" s="10" t="n">
        <x:v>1</x:v>
      </x:c>
      <x:c r="O255" s="10" t="n">
        <x:v>0.22</x:v>
      </x:c>
      <x:c r="P255" s="10" t="n">
        <x:v>0.28</x:v>
      </x:c>
      <x:c r="Q255" s="10" t="n">
        <x:v>0.36</x:v>
      </x:c>
      <x:c r="R255" s="10" t="n">
        <x:v>0.14</x:v>
      </x:c>
      <x:c r="S255" s="10" t="n">
        <x:v>0.25</x:v>
      </x:c>
      <x:c r="T255" s="10" t="n">
        <x:v>0.4</x:v>
      </x:c>
      <x:c r="U255" s="9" t="n">
        <x:v>110</x:v>
      </x:c>
      <x:c r="V255" s="2"/>
      <x:c r="W255" s="2" t="str">
        <x:v>https://www.ahla.com/about/our-industry</x:v>
      </x:c>
      <x:c r="X255" s="2"/>
    </x:row>
    <x:row r="256" ht="23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</x:row>
    <x:row r="257" ht="23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</x:row>
    <x:row r="258" ht="23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" hidden="0" customWidth="1"/>
    <x:col min="2" max="2" width="29" hidden="0" customWidth="1"/>
    <x:col min="3" max="3" width="58" hidden="0" customWidth="1"/>
    <x:col min="4" max="4" width="32" hidden="0" customWidth="1"/>
    <x:col min="5" max="5" width="32" hidden="0" customWidth="1"/>
    <x:col min="6" max="6" width="100" hidden="0" customWidth="1"/>
    <x:col min="7" max="7" width="3" hidden="0" customWidth="1"/>
    <x:col min="8" max="8" width="11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23" customHeight="1">
      <x:c r="A2" s="3" t="str">
        <x:v>Public source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 ht="23" customHeight="1">
      <x:c r="A3" s="4" t="str">
        <x:v>42 receipts. Reference periods differ. Discovery-only or access-limited evidence is identified in the observation.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38" customHeight="1">
      <x:c r="A5" s="8" t="str">
        <x:v>ID</x:v>
      </x:c>
      <x:c r="B5" s="8" t="str">
        <x:v>Publisher</x:v>
      </x:c>
      <x:c r="C5" s="8" t="str">
        <x:v>Title</x:v>
      </x:c>
      <x:c r="D5" s="8" t="str">
        <x:v>Reference period</x:v>
      </x:c>
      <x:c r="E5" s="8" t="str">
        <x:v>Type</x:v>
      </x:c>
      <x:c r="F5" s="8" t="str">
        <x:v>URL</x:v>
      </x:c>
      <x:c r="G5" s="2"/>
      <x:c r="H5" s="8" t="str">
        <x:v>Observation / scope / limitations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65" customHeight="1">
      <x:c r="A6" s="2" t="str">
        <x:v>S01</x:v>
      </x:c>
      <x:c r="B6" s="25" t="str">
        <x:v>UN Tourism</x:v>
      </x:c>
      <x:c r="C6" s="25" t="str">
        <x:v>Accommodation in hotels and similar establishments, December 2025 data workbook</x:v>
      </x:c>
      <x:c r="D6" s="25" t="str">
        <x:v>2015–2024; country-specific latest years may be older</x:v>
      </x:c>
      <x:c r="E6" s="25" t="str">
        <x:v>Primary statistical compilation</x:v>
      </x:c>
      <x:c r="F6" s="2" t="str">
        <x:v>https://pre-webunwto.s3.amazonaws.com/s3fs-public/2025-12/UN_Tourism_accommodation_hotels_12_2025.xlsx</x:v>
      </x:c>
      <x:c r="G6" s="2"/>
      <x:c r="H6" s="25" t="str">
        <x:v>Country rooms and establishments, original indicator/unit/flags/notes retained. ISIC 5510 includes country-specific scope. New collection/process is transitional; some observations may not reflect intended standards. No ownership, chain size or purchasing account data.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65" customHeight="1">
      <x:c r="A7" s="2" t="str">
        <x:v>S02</x:v>
      </x:c>
      <x:c r="B7" s="25" t="str">
        <x:v>Eurostat</x:v>
      </x:c>
      <x:c r="C7" s="25" t="str">
        <x:v>tour_cap_nat: establishments, bedrooms and bedplaces in hotels and similar accommodation</x:v>
      </x:c>
      <x:c r="D7" s="25" t="str">
        <x:v>2024</x:v>
      </x:c>
      <x:c r="E7" s="25" t="str">
        <x:v>Primary statistical dataset</x:v>
      </x:c>
      <x:c r="F7" s="2" t="str">
        <x:v>https://ec.europa.eu/eurostat/databrowser/view/tour_cap_nat/default/table</x:v>
      </x:c>
      <x:c r="G7" s="2"/>
      <x:c r="H7" s="25" t="str">
        <x:v>NACE I551, unit NR; rooms = BEDRM, establishments = ESTBL. Country values replace UN observations where available. National thresholds/scope differ. EU aggregate is a reconciliation control, never added to countries.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</x:row>
    <x:row r="8" ht="65" customHeight="1">
      <x:c r="A8" s="2" t="str">
        <x:v>S03</x:v>
      </x:c>
      <x:c r="B8" s="25" t="str">
        <x:v>UN Statistics Division</x:v>
      </x:c>
      <x:c r="C8" s="25" t="str">
        <x:v>M49 geographical groupings</x:v>
      </x:c>
      <x:c r="D8" s="25" t="str">
        <x:v>Retrieved 2026-10-15</x:v>
      </x:c>
      <x:c r="E8" s="25" t="str">
        <x:v>Primary geographic standard</x:v>
      </x:c>
      <x:c r="F8" s="2" t="str">
        <x:v>https://unstats.un.org/unsd/methodology/m49/</x:v>
      </x:c>
      <x:c r="G8" s="2"/>
      <x:c r="H8" s="25" t="str">
        <x:v>Geography register only. Custom commercial regions move Türkiye and Cyprus to Europe; Iran to Middle East; Egypt remains Africa; Mexico and Caribbean in LATAM/Caribbean. No political inference.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</x:row>
    <x:row r="9" ht="65" customHeight="1">
      <x:c r="A9" s="2" t="str">
        <x:v>S04</x:v>
      </x:c>
      <x:c r="B9" s="25" t="str">
        <x:v>American Hotel &amp; Lodging Association</x:v>
      </x:c>
      <x:c r="C9" s="25" t="str">
        <x:v>Our Industry</x:v>
      </x:c>
      <x:c r="D9" s="25" t="str">
        <x:v>Current page; stock reference year not stated</x:v>
      </x:c>
      <x:c r="E9" s="25" t="str">
        <x:v>Industry association</x:v>
      </x:c>
      <x:c r="F9" s="2" t="str">
        <x:v>https://www.ahla.com/about/our-industry</x:v>
      </x:c>
      <x:c r="G9" s="2"/>
      <x:c r="H9" s="25" t="str">
        <x:v>64,000+ lodging properties and 5,700,000 guest rooms. Not an operator census. Small-business properties are not synonymous with unbranded multi-property groups.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</x:row>
    <x:row r="10" ht="65" customHeight="1">
      <x:c r="A10" s="2" t="str">
        <x:v>S05</x:v>
      </x:c>
      <x:c r="B10" s="25" t="str">
        <x:v>Hotels Canada / CBRE</x:v>
      </x:c>
      <x:c r="C10" s="25" t="str">
        <x:v>Industry overview</x:v>
      </x:c>
      <x:c r="D10" s="25" t="str">
        <x:v>2025 Business Intelligence Report, updated May 2026; economic impact uses 2024 operations</x:v>
      </x:c>
      <x:c r="E10" s="25" t="str">
        <x:v>Industry association / research</x:v>
      </x:c>
      <x:c r="F10" s="2" t="str">
        <x:v>https://hotelscanada.ca/advocacy/industryoverview/</x:v>
      </x:c>
      <x:c r="G10" s="2"/>
      <x:c r="H10" s="25" t="str">
        <x:v>8,391 establishments and 477,378 rooms. Counts not purchasing accounts.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</x:row>
    <x:row r="11" ht="65" customHeight="1">
      <x:c r="A11" s="2" t="str">
        <x:v>S06</x:v>
      </x:c>
      <x:c r="B11" s="25" t="str">
        <x:v>Tourism Research Australia / CoStar</x:v>
      </x:c>
      <x:c r="C11" s="25" t="str">
        <x:v>Annual benchmark report: Australia's visitor economy in 2025</x:v>
      </x:c>
      <x:c r="D11" s="25" t="str">
        <x:v>December 2025</x:v>
      </x:c>
      <x:c r="E11" s="25" t="str">
        <x:v>Government publication using subscription supply data</x:v>
      </x:c>
      <x:c r="F11" s="2" t="str">
        <x:v>https://www.tra.gov.au/en/tourism-industry-analysis/annual-benchmark-report</x:v>
      </x:c>
      <x:c r="G11" s="2"/>
      <x:c r="H11" s="25" t="str">
        <x:v>340,662 rooms in accommodation establishments with at least 10 rooms. Smaller establishments omitted. No published ownership/control segmentation.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</x:row>
    <x:row r="12" ht="65" customHeight="1">
      <x:c r="A12" s="2" t="str">
        <x:v>S07</x:v>
      </x:c>
      <x:c r="B12" s="25" t="str">
        <x:v>Knight Frank</x:v>
      </x:c>
      <x:c r="C12" s="25" t="str">
        <x:v>UK Hotel Trading Performance Review 2026</x:v>
      </x:c>
      <x:c r="D12" s="25" t="str">
        <x:v>2025 actual supply</x:v>
      </x:c>
      <x:c r="E12" s="25" t="str">
        <x:v>Original industry research</x:v>
      </x:c>
      <x:c r="F12" s="2" t="str">
        <x:v>https://www.knightfrank.co.uk/site-assets/research/report-pdfs/hotels/knight-frank-hotel-trading-performance-review-2026-final.pdf</x:v>
      </x:c>
      <x:c r="G12" s="2"/>
      <x:c r="H12" s="25" t="str">
        <x:v>Over 709,000 rooms; model conservatively uses 709,000 as rounded anchor. Commercial stock definition differs from UN 2016 observation. Not an additive series or growth bridge.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</x:row>
    <x:row r="13" ht="65" customHeight="1">
      <x:c r="A13" s="2" t="str">
        <x:v>S08</x:v>
      </x:c>
      <x:c r="B13" s="25" t="str">
        <x:v>Saudi Ministry of Tourism</x:v>
      </x:c>
      <x:c r="C13" s="25" t="str">
        <x:v>Hospitality Sector Performance, first half 2025</x:v>
      </x:c>
      <x:c r="D13" s="25" t="str">
        <x:v>H1 2025</x:v>
      </x:c>
      <x:c r="E13" s="25" t="str">
        <x:v>Primary national statistics</x:v>
      </x:c>
      <x:c r="F13" s="2" t="str">
        <x:v>https://cdn.mt.gov.sa/files/H12025-Hospitality%20Report-EN.pdf</x:v>
      </x:c>
      <x:c r="G13" s="2"/>
      <x:c r="H13" s="25" t="str">
        <x:v>About 545,000 keys and 5,326 licensed facilities; 83% keys hotels, 17% apartments/others. Model applies scope factors to the mixed stock. Licensing expansion is not necessarily all newly constructed capacity.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</x:row>
    <x:row r="14" ht="65" customHeight="1">
      <x:c r="A14" s="2" t="str">
        <x:v>S09</x:v>
      </x:c>
      <x:c r="B14" s="25" t="str">
        <x:v>UAE Ministry of Economy and Tourism</x:v>
      </x:c>
      <x:c r="C14" s="25" t="str">
        <x:v>Hospitality Advisory Council reviews initiatives for 2026</x:v>
      </x:c>
      <x:c r="D14" s="25" t="str">
        <x:v>January–November 2025</x:v>
      </x:c>
      <x:c r="E14" s="25" t="str">
        <x:v>Primary government release</x:v>
      </x:c>
      <x:c r="F14" s="2" t="str">
        <x:v>https://www.moet.gov.ae/en/-/hospitality-advisory-council-reviews-its-new-initiatives-for-2026-and-underscores-its-role-in-driving-growth-and-sustainability-of-the-hotel-sector</x:v>
      </x:c>
      <x:c r="G14" s="2"/>
      <x:c r="H14" s="25" t="str">
        <x:v>Around 216,900 rooms and 1,260 hotels. Rounded stock retained; do not imply exact 2026 census.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</x:row>
    <x:row r="15" ht="65" customHeight="1">
      <x:c r="A15" s="2" t="str">
        <x:v>S10</x:v>
      </x:c>
      <x:c r="B15" s="25" t="str">
        <x:v>Qatar Tourism / STR</x:v>
      </x:c>
      <x:c r="C15" s="25" t="str">
        <x:v>2025 Annual Performance Report</x:v>
      </x:c>
      <x:c r="D15" s="25" t="str">
        <x:v>December 2025</x:v>
      </x:c>
      <x:c r="E15" s="25" t="str">
        <x:v>Primary tourism authority publication</x:v>
      </x:c>
      <x:c r="F15" s="2" t="str">
        <x:v>https://www.qatartourism.com/content/dam/qatar-tourism/qatar-tourism-reports/2025/2025-Annual-Performance-Report-EN.pdf</x:v>
      </x:c>
      <x:c r="G15" s="2"/>
      <x:c r="H15" s="25" t="str">
        <x:v>42,469 keys including 10,564 hotel apartments, with hotel categories separately identified. Operating hotel/aparthotel inventory.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</x:row>
    <x:row r="16" ht="65" customHeight="1">
      <x:c r="A16" s="2" t="str">
        <x:v>S11</x:v>
      </x:c>
      <x:c r="B16" s="25" t="str">
        <x:v>Oman NCSI</x:v>
      </x:c>
      <x:c r="C16" s="25" t="str">
        <x:v>Tourism Statistics Bulletin 2024</x:v>
      </x:c>
      <x:c r="D16" s="25" t="str">
        <x:v>2024 data; August 2025 issue</x:v>
      </x:c>
      <x:c r="E16" s="25" t="str">
        <x:v>Primary national statistics</x:v>
      </x:c>
      <x:c r="F16" s="2" t="str">
        <x:v>https://api.ncsi.gov.om/uploads/pdfs/publicationpdf1759379374.pdf</x:v>
      </x:c>
      <x:c r="G16" s="2"/>
      <x:c r="H16" s="25" t="str">
        <x:v>35,948 rooms and 1,031 hotels, printed p13 / PDF page13 and table p58. Scope/chain membership not identified.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</x:row>
    <x:row r="17" ht="65" customHeight="1">
      <x:c r="A17" s="2" t="str">
        <x:v>S12</x:v>
      </x:c>
      <x:c r="B17" s="25" t="str">
        <x:v>Horwath HTL</x:v>
      </x:c>
      <x:c r="C17" s="25" t="str">
        <x:v>Mexico Hotel Market 2024</x:v>
      </x:c>
      <x:c r="D17" s="25" t="str">
        <x:v>2024 estimate, March 2025 publication</x:v>
      </x:c>
      <x:c r="E17" s="25" t="str">
        <x:v>Original research / SECTUR triangulation</x:v>
      </x:c>
      <x:c r="F17" s="2" t="str">
        <x:v>https://horwathhtl.com/wp-content/uploads/2025/04/Mexico-Hotel-Market-2024.pdf</x:v>
      </x:c>
      <x:c r="G17" s="2"/>
      <x:c r="H17" s="25" t="str">
        <x:v>899,389 rooms and 26,911 hotels estimated using historical SECTUR/DATATUR inventory. Estimates, not an official 2024 complete census.</x:v>
      </x:c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</x:row>
    <x:row r="18" ht="65" customHeight="1">
      <x:c r="A18" s="2" t="str">
        <x:v>S13</x:v>
      </x:c>
      <x:c r="B18" s="25" t="str">
        <x:v>JLL / FOHB</x:v>
      </x:c>
      <x:c r="C18" s="25" t="str">
        <x:v>Lodging Industry in Numbers, Brazil 2024</x:v>
      </x:c>
      <x:c r="D18" s="25" t="str">
        <x:v>July 2024 stock</x:v>
      </x:c>
      <x:c r="E18" s="25" t="str">
        <x:v>Original industry research; copy hosted by trade publication</x:v>
      </x:c>
      <x:c r="F18" s="2" t="str">
        <x:v>https://www.revistahoteis.com.br/wp-content/uploads/2024/09/Hotelaria-em-numeros-Brasil-2024.pdf</x:v>
      </x:c>
      <x:c r="G18" s="2"/>
      <x:c r="H18" s="25" t="str">
        <x:v>10,650 hotels/condo hotels/resorts, 565,987 rooms; national brands 131,287 rooms, international brands 107,548; independent 327,152. Domestic chains under 600 rooms are classified independent. Stock estimate uses proprietary database; not directly comparable to UN's broader 2016 stock.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</x:row>
    <x:row r="19" ht="65" customHeight="1">
      <x:c r="A19" s="2" t="str">
        <x:v>S14</x:v>
      </x:c>
      <x:c r="B19" s="25" t="str">
        <x:v>THRENDS</x:v>
      </x:c>
      <x:c r="C19" s="25" t="str">
        <x:v>Chains Monitor Italy Q4 2025</x:v>
      </x:c>
      <x:c r="D19" s="25" t="str">
        <x:v>December 2025</x:v>
      </x:c>
      <x:c r="E19" s="25" t="str">
        <x:v>Original chain census preview</x:v>
      </x:c>
      <x:c r="F19" s="2" t="str">
        <x:v>https://www.thrends-italy.com/product/chains-monitor-italy-q42025/</x:v>
      </x:c>
      <x:c r="G19" s="2"/>
      <x:c r="H19" s="25" t="str">
        <x:v>2,607 chain hotels, average 92 rooms; 31% international share in preview. Neither all domestic chains nor all independent hotels equal the target segment.</x:v>
      </x:c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</x:row>
    <x:row r="20" ht="65" customHeight="1">
      <x:c r="A20" s="2" t="str">
        <x:v>S15</x:v>
      </x:c>
      <x:c r="B20" s="25" t="str">
        <x:v>THRENDS</x:v>
      </x:c>
      <x:c r="C20" s="25" t="str">
        <x:v>Chains Monitor Italy H1 2026</x:v>
      </x:c>
      <x:c r="D20" s="25" t="str">
        <x:v>H1 2026, published 12 October 2026</x:v>
      </x:c>
      <x:c r="E20" s="25" t="str">
        <x:v>Original chain census preview</x:v>
      </x:c>
      <x:c r="F20" s="2" t="str">
        <x:v>https://www.thrends-italy.com/chains-monitor-italy-h1-2026-by-thrends/</x:v>
      </x:c>
      <x:c r="G20" s="2"/>
      <x:c r="H20" s="25" t="str">
        <x:v>Approximately 21% room penetration and 8% hotel penetration; 197 entries and 27 exits. Definitions/vintages differ from Q4 2025 preview. Full free report form not submitted.</x:v>
      </x:c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</x:row>
    <x:row r="21" ht="65" customHeight="1">
      <x:c r="A21" s="2" t="str">
        <x:v>S16</x:v>
      </x:c>
      <x:c r="B21" s="25" t="str">
        <x:v>Horwath HTL</x:v>
      </x:c>
      <x:c r="C21" s="25" t="str">
        <x:v>DACH Hotel &amp; Chains Report 2025</x:v>
      </x:c>
      <x:c r="D21" s="25" t="str">
        <x:v>2025</x:v>
      </x:c>
      <x:c r="E21" s="25" t="str">
        <x:v>Original chain census</x:v>
      </x:c>
      <x:c r="F21" s="2" t="str">
        <x:v>https://horwathhtl.com/wp-content/uploads/2025/10/DACH-Hotel-Chains-Report_2025.pdf</x:v>
      </x:c>
      <x:c r="G21" s="2"/>
      <x:c r="H21" s="25" t="str">
        <x:v>Germany 418,034 chain rooms across 3,054 hotels; domestic chain rooms 168,228. Global owner/brand mix still needs exclusion. Web-readable indexed report; direct host download 403.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</x:row>
    <x:row r="22" ht="65" customHeight="1">
      <x:c r="A22" s="2" t="str">
        <x:v>S17</x:v>
      </x:c>
      <x:c r="B22" s="25" t="str">
        <x:v>Horwath HTL</x:v>
      </x:c>
      <x:c r="C22" s="25" t="str">
        <x:v>DACH Hotel &amp; Chains Report 2026</x:v>
      </x:c>
      <x:c r="D22" s="25" t="str">
        <x:v>30 June 2026</x:v>
      </x:c>
      <x:c r="E22" s="25" t="str">
        <x:v>Publisher summary; limited access</x:v>
      </x:c>
      <x:c r="F22" s="2" t="str">
        <x:v>https://horwathhtl.com/de/switzerland/publication/dach-hotel-chains-report-2026-market-analysis-pipeline/</x:v>
      </x:c>
      <x:c r="G22" s="2"/>
      <x:c r="H22" s="25" t="str">
        <x:v>Summary reports 4,287 DACH chain hotels / 552,132 rooms / 39% room share. Full source 403; summary not used to replace country stock or infer target accounts.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</x:row>
    <x:row r="23" ht="65" customHeight="1">
      <x:c r="A23" s="2" t="str">
        <x:v>S18</x:v>
      </x:c>
      <x:c r="B23" s="25" t="str">
        <x:v>Horwath HTL</x:v>
      </x:c>
      <x:c r="C23" s="25" t="str">
        <x:v>Spain Hotels &amp; Chains 2026 publisher summary</x:v>
      </x:c>
      <x:c r="D23" s="25" t="str">
        <x:v>March 2026</x:v>
      </x:c>
      <x:c r="E23" s="25" t="str">
        <x:v>Publisher-posted original research summary</x:v>
      </x:c>
      <x:c r="F23" s="2" t="str">
        <x:v>https://www.linkedin.com/posts/horwath-htl_working-in-the-spanish-hospitality-space-activity-7466080934044344320-KkUM</x:v>
      </x:c>
      <x:c r="G23" s="2"/>
      <x:c r="H23" s="25" t="str">
        <x:v>2,889 chain hotels / 424,807 rooms; domestic 330,263 and international 94,544. 61% room penetration covers narrower 1–5-star universe than Eurostat broad I551. Calibration only; no subtraction across incompatible scopes.</x:v>
      </x:c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</x:row>
    <x:row r="24" ht="65" customHeight="1">
      <x:c r="A24" s="2" t="str">
        <x:v>S19</x:v>
      </x:c>
      <x:c r="B24" s="25" t="str">
        <x:v>Statistics South Africa</x:v>
      </x:c>
      <x:c r="C24" s="25" t="str">
        <x:v>Tourist accommodation, January 2026</x:v>
      </x:c>
      <x:c r="D24" s="25" t="str">
        <x:v>January 2026</x:v>
      </x:c>
      <x:c r="E24" s="25" t="str">
        <x:v>Primary national statistics</x:v>
      </x:c>
      <x:c r="F24" s="2" t="str">
        <x:v>https://www.statssa.gov.za/publications/P6410/P6410January2026.pdf</x:v>
      </x:c>
      <x:c r="G24" s="2"/>
      <x:c r="H24" s="25" t="str">
        <x:v>73,700 hotel stay units, separately from guest houses, camping and other accommodation; estimated survey universe. No chain/control split.</x:v>
      </x:c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</x:row>
    <x:row r="25" ht="65" customHeight="1">
      <x:c r="A25" s="2" t="str">
        <x:v>S20</x:v>
      </x:c>
      <x:c r="B25" s="25" t="str">
        <x:v>Peru MINCETUR</x:v>
      </x:c>
      <x:c r="C25" s="25" t="str">
        <x:v>Oferta y demanda de establecimientos de hospedaje 2025</x:v>
      </x:c>
      <x:c r="D25" s="25" t="str">
        <x:v>2025</x:v>
      </x:c>
      <x:c r="E25" s="25" t="str">
        <x:v>Government document pointer; inaccessible / discovery-only</x:v>
      </x:c>
      <x:c r="F25" s="2" t="str">
        <x:v>https://cdn.www.gob.pe/uploads/document/file/9971441/8133152-peru-oferta-y-demanda-de-establecimientos-de-hospedaje-ano-2025.pdf</x:v>
      </x:c>
      <x:c r="G25" s="2"/>
      <x:c r="H25" s="25" t="str">
        <x:v>Direct document retrieval returned 403. Discovery-only: no stock value, reference-year input or property-scope adjustment is drawn from S20. The current Peru input and related scope assumptions are attributed to S28, not this inaccessible source.</x:v>
      </x:c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</x:row>
    <x:row r="26" ht="65" customHeight="1">
      <x:c r="A26" s="2" t="str">
        <x:v>S21</x:v>
      </x:c>
      <x:c r="B26" s="25" t="str">
        <x:v>Mews</x:v>
      </x:c>
      <x:c r="C26" s="25" t="str">
        <x:v>Guest Messaging and Automations launch: About Mews section</x:v>
      </x:c>
      <x:c r="D26" s="25" t="str">
        <x:v>1 October 2026 release; rechecked 15 October 2026</x:v>
      </x:c>
      <x:c r="E26" s="25" t="str">
        <x:v>Vendor self-report; customer unit not reconciled</x:v>
      </x:c>
      <x:c r="F26" s="2" t="str">
        <x:v>https://www.mews.com/en/press/mews-launches-guest-messaging-automations</x:v>
      </x:c>
      <x:c r="G26" s="2"/>
      <x:c r="H26" s="25" t="str">
        <x:v>The 1 October 2026 release reports 15,000 customers across 85 countries. It does not define the customer unit as a property, parent group, legal entity or deduplicated chain buyer. Other vendor pages, including the press index (https://www.mews.com/en/press), also use properties; a one-to-one conversion is unverified. No vendor-wide count is used as accommodation stock, target-buyer evidence or a calibrated PMS-compatibility share.</x:v>
      </x:c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</x:row>
    <x:row r="27" ht="65" customHeight="1">
      <x:c r="A27" s="2" t="str">
        <x:v>S22</x:v>
      </x:c>
      <x:c r="B27" s="25" t="str">
        <x:v>US Bureau of Labor Statistics</x:v>
      </x:c>
      <x:c r="C27" s="25" t="str">
        <x:v>Information clerks: Occupational Outlook Handbook</x:v>
      </x:c>
      <x:c r="D27" s="25" t="str">
        <x:v>2025 employment; retrieved October 2026</x:v>
      </x:c>
      <x:c r="E27" s="25" t="str">
        <x:v>Primary labor statistics</x:v>
      </x:c>
      <x:c r="F27" s="2" t="str">
        <x:v>https://www.bls.gov/ooh/office-and-administrative-support/information-clerks.htm</x:v>
      </x:c>
      <x:c r="G27" s="2"/>
      <x:c r="H27" s="25" t="str">
        <x:v>264,600 hotel/motel/resort desk clerks, with shifts including evenings/weekends. Context for operations; not savings, software budget or TAM.</x:v>
      </x:c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</x:row>
    <x:row r="28" ht="65" customHeight="1">
      <x:c r="A28" s="2" t="str">
        <x:v>S23</x:v>
      </x:c>
      <x:c r="B28" s="25" t="str">
        <x:v>Hilton</x:v>
      </x:c>
      <x:c r="C28" s="25" t="str">
        <x:v>2025 Annual Report: year in review</x:v>
      </x:c>
      <x:c r="D28" s="25" t="str">
        <x:v>2025</x:v>
      </x:c>
      <x:c r="E28" s="25" t="str">
        <x:v>Corporate disclosure</x:v>
      </x:c>
      <x:c r="F28" s="2" t="str">
        <x:v>https://stories.hilton.com/2025-annual-report</x:v>
      </x:c>
      <x:c r="G28" s="2"/>
      <x:c r="H28" s="25" t="str">
        <x:v>Surpassed 9,000 operating hotels. Supports exclusion including capital-light/franchise brands; not used as a global supply subtraction.</x:v>
      </x:c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</x:row>
    <x:row r="29" ht="65" customHeight="1">
      <x:c r="A29" s="2" t="str">
        <x:v>S24</x:v>
      </x:c>
      <x:c r="B29" s="25" t="str">
        <x:v>IHG</x:v>
      </x:c>
      <x:c r="C29" s="25" t="str">
        <x:v>2025 full-year results</x:v>
      </x:c>
      <x:c r="D29" s="25" t="str">
        <x:v>31 December 2025</x:v>
      </x:c>
      <x:c r="E29" s="25" t="str">
        <x:v>Corporate disclosure</x:v>
      </x:c>
      <x:c r="F29" s="2" t="str">
        <x:v>https://www.ihgplc.com/en/news-and-media/news-releases/2026/full-year-results-for-the-year-to-31-dec-2025</x:v>
      </x:c>
      <x:c r="G29" s="2"/>
      <x:c r="H29" s="25" t="str">
        <x:v>6,963 open hotels, more than one million rooms / 20 brands. Group excluded; future pipeline omitted.</x:v>
      </x:c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</x:row>
    <x:row r="30" ht="65" customHeight="1">
      <x:c r="A30" s="2" t="str">
        <x:v>S25</x:v>
      </x:c>
      <x:c r="B30" s="25" t="str">
        <x:v>Accor</x:v>
      </x:c>
      <x:c r="C30" s="25" t="str">
        <x:v>2025 Integrated Report</x:v>
      </x:c>
      <x:c r="D30" s="25" t="str">
        <x:v>2025</x:v>
      </x:c>
      <x:c r="E30" s="25" t="str">
        <x:v>Corporate disclosure</x:v>
      </x:c>
      <x:c r="F30" s="2" t="str">
        <x:v>https://assets.group.accor.com/yrj0orc8tx24/yMg4ParJIzpy1DzMN0kOQ/8118579db0de1261906d62ee505221b6/ACCOR_RI_2025_EN_VDEF.pdf</x:v>
      </x:c>
      <x:c r="G30" s="2"/>
      <x:c r="H30" s="25" t="str">
        <x:v>5,836 hotels / 881,427 rooms in reported perimeter. Exclusion includes controlled brands; joint-venture perimeters require account-level screening.</x:v>
      </x:c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</x:row>
    <x:row r="31" ht="65" customHeight="1">
      <x:c r="A31" s="2" t="str">
        <x:v>S26</x:v>
      </x:c>
      <x:c r="B31" s="25" t="str">
        <x:v>Scandic</x:v>
      </x:c>
      <x:c r="C31" s="25" t="str">
        <x:v>Capital Markets Day 2025 release</x:v>
      </x:c>
      <x:c r="D31" s="25" t="str">
        <x:v>2025</x:v>
      </x:c>
      <x:c r="E31" s="25" t="str">
        <x:v>Corporate disclosure</x:v>
      </x:c>
      <x:c r="F31" s="2" t="str">
        <x:v>https://www.scandichotelsgroup.com/media/press-releases/2025/scandic-capital-markets-day-2025-a-clear-path-for-higher-growth/</x:v>
      </x:c>
      <x:c r="G31" s="2"/>
      <x:c r="H31" s="25" t="str">
        <x:v>About 280 hotels / 58,000 rooms includes operating and development; exceeds narrow boundary. No operating-only count inferred.</x:v>
      </x:c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</x:row>
    <x:row r="32" ht="65" customHeight="1">
      <x:c r="A32" s="2" t="str">
        <x:v>E01</x:v>
      </x:c>
      <x:c r="B32" s="25" t="str">
        <x:v>Germain Hotels</x:v>
      </x:c>
      <x:c r="C32" s="25" t="str">
        <x:v>Our hotels</x:v>
      </x:c>
      <x:c r="D32" s="25" t="str">
        <x:v>Current 2026</x:v>
      </x:c>
      <x:c r="E32" s="25" t="str">
        <x:v>Operator primary page</x:v>
      </x:c>
      <x:c r="F32" s="2" t="str">
        <x:v>https://www.germainhotels.com/en/hotels</x:v>
      </x:c>
      <x:c r="G32" s="2"/>
      <x:c r="H32" s="25" t="str">
        <x:v>20 hotels across Canada, three brands. Strong candidate for one group buying unit; room cap and procurement authority still need validation.</x:v>
      </x:c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</x:row>
    <x:row r="33" ht="65" customHeight="1">
      <x:c r="A33" s="2" t="str">
        <x:v>E02</x:v>
      </x:c>
      <x:c r="B33" s="25" t="str">
        <x:v>Staypineapple</x:v>
      </x:c>
      <x:c r="C33" s="25" t="str">
        <x:v>Media / 2025 property awards</x:v>
      </x:c>
      <x:c r="D33" s="25" t="str">
        <x:v>2025–2026</x:v>
      </x:c>
      <x:c r="E33" s="25" t="str">
        <x:v>Operator primary page</x:v>
      </x:c>
      <x:c r="F33" s="2" t="str">
        <x:v>https://www.staypineapple.com/media</x:v>
      </x:c>
      <x:c r="G33" s="2"/>
      <x:c r="H33" s="25" t="str">
        <x:v>10 hotels nationally in 2025 awards. Independent boutique-group illustration; no relationship or willingness-to-pay claim.</x:v>
      </x:c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</x:row>
    <x:row r="34" ht="65" customHeight="1">
      <x:c r="A34" s="2" t="str">
        <x:v>E03</x:v>
      </x:c>
      <x:c r="B34" s="25" t="str">
        <x:v>Classic Lodges</x:v>
      </x:c>
      <x:c r="C34" s="25" t="str">
        <x:v>Our hotels</x:v>
      </x:c>
      <x:c r="D34" s="25" t="str">
        <x:v>Current 2026</x:v>
      </x:c>
      <x:c r="E34" s="25" t="str">
        <x:v>Operator primary page</x:v>
      </x:c>
      <x:c r="F34" s="2" t="str">
        <x:v>https://www.classiclodges.co.uk/</x:v>
      </x:c>
      <x:c r="G34" s="2"/>
      <x:c r="H34" s="25" t="str">
        <x:v>Multiple named UK/Isle of Man hotels. Use listed examples, not an asserted audited portfolio total; associate structure needs buyer verification.</x:v>
      </x:c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</x:row>
    <x:row r="35" ht="65" customHeight="1">
      <x:c r="A35" s="2" t="str">
        <x:v>E04</x:v>
      </x:c>
      <x:c r="B35" s="25" t="str">
        <x:v>Evok Collection</x:v>
      </x:c>
      <x:c r="C35" s="25" t="str">
        <x:v>Hotels</x:v>
      </x:c>
      <x:c r="D35" s="25" t="str">
        <x:v>Current 2026</x:v>
      </x:c>
      <x:c r="E35" s="25" t="str">
        <x:v>Operator primary page</x:v>
      </x:c>
      <x:c r="F35" s="2" t="str">
        <x:v>https://www.evokcollection.com/hotels/</x:v>
      </x:c>
      <x:c r="G35" s="2"/>
      <x:c r="H35" s="25" t="str">
        <x:v>Six non-coming-soon hotel listings in Paris, Madrid, Venice, Saint-Tropez. Two coming-soon listings excluded from observed example count. Cross-border account illustration.</x:v>
      </x:c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</x:row>
    <x:row r="36" ht="65" customHeight="1">
      <x:c r="A36" s="2" t="str">
        <x:v>E05</x:v>
      </x:c>
      <x:c r="B36" s="25" t="str">
        <x:v>Levahotels Mallorca</x:v>
      </x:c>
      <x:c r="C36" s="25" t="str">
        <x:v>Our hotels</x:v>
      </x:c>
      <x:c r="D36" s="25" t="str">
        <x:v>Current 2026</x:v>
      </x:c>
      <x:c r="E36" s="25" t="str">
        <x:v>Operator primary page</x:v>
      </x:c>
      <x:c r="F36" s="2" t="str">
        <x:v>https://www.levahotels.com/en/</x:v>
      </x:c>
      <x:c r="G36" s="2"/>
      <x:c r="H36" s="25" t="str">
        <x:v>Four listed hotels; La Luna is an annex and may not be separate commercial/operational property. Model example uses 3–4 operating units, one group, not four buyers.</x:v>
      </x:c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</x:row>
    <x:row r="37" ht="65" customHeight="1">
      <x:c r="A37" s="2" t="str">
        <x:v>E06</x:v>
      </x:c>
      <x:c r="B37" s="25" t="str">
        <x:v>Boudl</x:v>
      </x:c>
      <x:c r="C37" s="25" t="str">
        <x:v>Hotel brand inventory</x:v>
      </x:c>
      <x:c r="D37" s="25" t="str">
        <x:v>Current 2026</x:v>
      </x:c>
      <x:c r="E37" s="25" t="str">
        <x:v>Operator primary page</x:v>
      </x:c>
      <x:c r="F37" s="2" t="str">
        <x:v>https://boudl.com/index.php/en</x:v>
      </x:c>
      <x:c r="G37" s="2"/>
      <x:c r="H37" s="25" t="str">
        <x:v>Lists 27 Boudl, 8 Aber, 9 Braira, 2 Narcissus, 1 Narcissus The Royal stays: 47 listed units. Size candidate, room cap/operating status/procurement not independently audited.</x:v>
      </x:c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</x:row>
    <x:row r="38" ht="65" customHeight="1">
      <x:c r="A38" s="2" t="str">
        <x:v>E07</x:v>
      </x:c>
      <x:c r="B38" s="25" t="str">
        <x:v>TIME Hotels</x:v>
      </x:c>
      <x:c r="C38" s="25" t="str">
        <x:v>Brands</x:v>
      </x:c>
      <x:c r="D38" s="25" t="str">
        <x:v>Current 2026</x:v>
      </x:c>
      <x:c r="E38" s="25" t="str">
        <x:v>Operator primary page</x:v>
      </x:c>
      <x:c r="F38" s="2" t="str">
        <x:v>https://www.timehotels.com/our-brands</x:v>
      </x:c>
      <x:c r="G38" s="2"/>
      <x:c r="H38" s="25" t="str">
        <x:v>Regional multi-brand hotels and residences across Middle East and Asia. Open versus pipeline inventory not counted; regional group candidate, buyer/room cap unverified.</x:v>
      </x:c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</x:row>
    <x:row r="39" ht="65" customHeight="1">
      <x:c r="A39" s="2" t="str">
        <x:v>E08</x:v>
      </x:c>
      <x:c r="B39" s="25" t="str">
        <x:v>Fasano</x:v>
      </x:c>
      <x:c r="C39" s="25" t="str">
        <x:v>Hotels</x:v>
      </x:c>
      <x:c r="D39" s="25" t="str">
        <x:v>Current 2026</x:v>
      </x:c>
      <x:c r="E39" s="25" t="str">
        <x:v>Operator primary page</x:v>
      </x:c>
      <x:c r="F39" s="2" t="str">
        <x:v>https://fasano.com.br/en/hoteis/</x:v>
      </x:c>
      <x:c r="G39" s="2"/>
      <x:c r="H39" s="25" t="str">
        <x:v>Multiple operating hotels Brazil, Uruguay, US; coming-soon/restaurant/beach-club entries excluded. Cross-border group, membership collections are not assumed purchasers.</x:v>
      </x:c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</x:row>
    <x:row r="40" ht="65" customHeight="1">
      <x:c r="A40" s="2" t="str">
        <x:v>E09</x:v>
      </x:c>
      <x:c r="B40" s="25" t="str">
        <x:v>Hoteles Misión</x:v>
      </x:c>
      <x:c r="C40" s="25" t="str">
        <x:v>Hotels</x:v>
      </x:c>
      <x:c r="D40" s="25" t="str">
        <x:v>Current 2026</x:v>
      </x:c>
      <x:c r="E40" s="25" t="str">
        <x:v>Operator primary page</x:v>
      </x:c>
      <x:c r="F40" s="2" t="str">
        <x:v>https://www.hotelesmision.com.mx/hoteles</x:v>
      </x:c>
      <x:c r="G40" s="2"/>
      <x:c r="H40" s="25" t="str">
        <x:v>Regional Mexico hotel portfolio / own-brand loyalty. Current complete count not inferred; franchise central procurement rights require validation.</x:v>
      </x:c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</x:row>
    <x:row r="41" ht="65" customHeight="1">
      <x:c r="A41" s="2" t="str">
        <x:v>E10</x:v>
      </x:c>
      <x:c r="B41" s="25" t="str">
        <x:v>Lancemore Group</x:v>
      </x:c>
      <x:c r="C41" s="25" t="str">
        <x:v>Hotels</x:v>
      </x:c>
      <x:c r="D41" s="25" t="str">
        <x:v>Current 2026</x:v>
      </x:c>
      <x:c r="E41" s="25" t="str">
        <x:v>Operator primary page</x:v>
      </x:c>
      <x:c r="F41" s="2" t="str">
        <x:v>https://lancemore.com.au/hotels/</x:v>
      </x:c>
      <x:c r="G41" s="2"/>
      <x:c r="H41" s="25" t="str">
        <x:v>Eight non-coming-soon hotel listings across Lancemore / LMG; 2027 developments excluded. Group purchasing authority is an assumption.</x:v>
      </x:c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</x:row>
    <x:row r="42" ht="65" customHeight="1">
      <x:c r="A42" s="2" t="str">
        <x:v>E11</x:v>
      </x:c>
      <x:c r="B42" s="25" t="str">
        <x:v>Crystalbrook Collection</x:v>
      </x:c>
      <x:c r="C42" s="25" t="str">
        <x:v>Hotels and resorts</x:v>
      </x:c>
      <x:c r="D42" s="25" t="str">
        <x:v>Current 2026</x:v>
      </x:c>
      <x:c r="E42" s="25" t="str">
        <x:v>Operator primary page</x:v>
      </x:c>
      <x:c r="F42" s="2" t="str">
        <x:v>https://www.crystalbrookcollection.com/</x:v>
      </x:c>
      <x:c r="G42" s="2"/>
      <x:c r="H42" s="25" t="str">
        <x:v>Multi-property Australian collection; listed Adelaide property timing not independently verified, excluded from example count. Candidate rather than account census.</x:v>
      </x:c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</x:row>
    <x:row r="43" ht="65" customHeight="1">
      <x:c r="A43" s="2" t="str">
        <x:v>E12</x:v>
      </x:c>
      <x:c r="B43" s="25" t="str">
        <x:v>Sarova Hotels</x:v>
      </x:c>
      <x:c r="C43" s="25" t="str">
        <x:v>Book hotels in Kenya</x:v>
      </x:c>
      <x:c r="D43" s="25" t="str">
        <x:v>Current 2026</x:v>
      </x:c>
      <x:c r="E43" s="25" t="str">
        <x:v>Operator primary page</x:v>
      </x:c>
      <x:c r="F43" s="2" t="str">
        <x:v>https://www.sarovahotels.com/book-now</x:v>
      </x:c>
      <x:c r="G43" s="2"/>
      <x:c r="H43" s="25" t="str">
        <x:v>Kenyan hotel/lodge group illustration; avoid confusing independent Sarova UK procurement with Kenya group. No complete portfolio or room total claimed.</x:v>
      </x:c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</x:row>
    <x:row r="44" ht="65" customHeight="1">
      <x:c r="A44" s="2" t="str">
        <x:v>S27</x:v>
      </x:c>
      <x:c r="B44" s="25" t="str">
        <x:v>Horwath HTL</x:v>
      </x:c>
      <x:c r="C44" s="25" t="str">
        <x:v>India Hotel Market Review 2024</x:v>
      </x:c>
      <x:c r="D44" s="25" t="str">
        <x:v>2024</x:v>
      </x:c>
      <x:c r="E44" s="25" t="str">
        <x:v>Original hotel-chain research</x:v>
      </x:c>
      <x:c r="F44" s="2" t="str">
        <x:v>https://horwathhtl.com/wp-content/uploads/2025/02/India-Hotel-Market-Report-2024.pdf</x:v>
      </x:c>
      <x:c r="G44" s="2"/>
      <x:c r="H44" s="25" t="str">
        <x:v>Chain-affiliated room supply passed 200,000. The very broad UN stock of 2.84m rooms cannot be treated as chain supply. Used as a scale check; no paid data or registration.</x:v>
      </x:c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</x:row>
    <x:row r="45" ht="65" customHeight="1">
      <x:c r="A45" s="2" t="str">
        <x:v>S28</x:v>
      </x:c>
      <x:c r="B45" s="25" t="str">
        <x:v>Chile Subsecretaría de Turismo</x:v>
      </x:c>
      <x:c r="C45" s="25" t="str">
        <x:v>Guía del inversionista 2026, Pacific Alliance accommodation comparison, p31</x:v>
      </x:c>
      <x:c r="D45" s="25" t="str">
        <x:v>Chile 2021; Colombia and Peru 2024; Mexico 2019</x:v>
      </x:c>
      <x:c r="E45" s="25" t="str">
        <x:v>Government compilation citing UN Tourism and national sources</x:v>
      </x:c>
      <x:c r="F45" s="2" t="str">
        <x:v>https://www.subturismo.gob.cl/wp-content/uploads/2026/04/guia-del-inversionista-2026.pdf</x:v>
      </x:c>
      <x:c r="G45" s="2"/>
      <x:c r="H45" s="25" t="str">
        <x:v>Visually checked PDF p31: Chile 120,545 rooms / 8,243 establishments (2021); Colombia 335,295 / 19,484 (2024); Peru 329,340 / 28,050 (2024). Broad lodging; scope factors explicit. Mexico's 2019 comparison is not used. Different years are not interchangeable. Peru uses the 2024 stock of 329,340 rooms and 28,050 establishments. Its 60% / 75% / 90% property-scope factors are unvalidated model assumptions applied to this S28 broad-lodging stock, not percentages from S20 or from the source itself.</x:v>
      </x:c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</x:row>
    <x:row r="46" ht="65" customHeight="1">
      <x:c r="A46" s="2" t="str">
        <x:v>E13</x:v>
      </x:c>
      <x:c r="B46" s="25" t="str">
        <x:v>Motel One</x:v>
      </x:c>
      <x:c r="C46" s="25" t="str">
        <x:v>Company</x:v>
      </x:c>
      <x:c r="D46" s="25" t="str">
        <x:v>Current 2026</x:v>
      </x:c>
      <x:c r="E46" s="25" t="str">
        <x:v>Operator primary page</x:v>
      </x:c>
      <x:c r="F46" s="2" t="str">
        <x:v>https://www.motel-one.com/en/corporate/company/</x:v>
      </x:c>
      <x:c r="G46" s="2"/>
      <x:c r="H46" s="25" t="str">
        <x:v>111 operating hotels, approximately 30,000 rooms in 14 countries. Excluded under 100-property/20,000-room boundary; potential inclusion under 200/40,000 subject to parent/control checks. Not a core prospect count.</x:v>
      </x:c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</x:row>
    <x:row r="47" ht="65" customHeight="1">
      <x:c r="A47" s="2" t="str">
        <x:v>E14</x:v>
      </x:c>
      <x:c r="B47" s="25" t="str">
        <x:v>Lemon Tree Hotels</x:v>
      </x:c>
      <x:c r="C47" s="25" t="str">
        <x:v>Q3 and 9M FY26 earnings presentation, p4</x:v>
      </x:c>
      <x:c r="D47" s="25" t="str">
        <x:v>6 February 2026</x:v>
      </x:c>
      <x:c r="E47" s="25" t="str">
        <x:v>Corporate investor disclosure</x:v>
      </x:c>
      <x:c r="F47" s="2" t="str">
        <x:v>https://www.lemontreehotels.com/factsheet/Policies/Investor-Presentation-Q3-%26-9M-FY26.pdf</x:v>
      </x:c>
      <x:c r="G47" s="2"/>
      <x:c r="H47" s="25" t="str">
        <x:v>130 operational hotels and 11,772 rooms, separately from 129 pipeline hotels. Excluded by proposed 100-property cap, potentially included at 200 properties. Later changes not independently mapped.</x:v>
      </x:c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</x:row>
  </x:sheetData>
  <x:pageMargins left="0.7" right="0.7" top="0.75" bottom="0.75" header="0.3" footer="0.3"/>
</x:worksheet>
</file>